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i kerjo\Semester Genap 2020\"/>
    </mc:Choice>
  </mc:AlternateContent>
  <xr:revisionPtr revIDLastSave="0" documentId="13_ncr:1_{4DFF0F27-E8D0-4F79-BAB9-9193940EF1F2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beban mengajar" sheetId="5" r:id="rId1"/>
    <sheet name="Jadwal" sheetId="2" r:id="rId2"/>
    <sheet name="orek2an" sheetId="6" state="hidden" r:id="rId3"/>
    <sheet name="Gudang" sheetId="4" state="hidden" r:id="rId4"/>
  </sheets>
  <definedNames>
    <definedName name="_xlnm._FilterDatabase" localSheetId="0" hidden="1">'beban mengajar'!$B$3:$L$52</definedName>
    <definedName name="_xlnm.Print_Area" localSheetId="1">Jadwal!$B$2:$M$91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0" i="2" l="1"/>
  <c r="D81" i="2"/>
  <c r="H74" i="2" l="1"/>
  <c r="H75" i="2"/>
  <c r="H76" i="2"/>
  <c r="H77" i="2"/>
  <c r="H78" i="2"/>
  <c r="H79" i="2"/>
  <c r="H80" i="2"/>
  <c r="H81" i="2"/>
  <c r="H82" i="2"/>
  <c r="G74" i="2"/>
  <c r="G75" i="2"/>
  <c r="G76" i="2"/>
  <c r="G77" i="2"/>
  <c r="G78" i="2"/>
  <c r="G79" i="2"/>
  <c r="E74" i="2"/>
  <c r="E75" i="2"/>
  <c r="E76" i="2"/>
  <c r="E77" i="2"/>
  <c r="E78" i="2"/>
  <c r="E79" i="2"/>
  <c r="K44" i="5" l="1"/>
  <c r="K45" i="5"/>
  <c r="K46" i="5"/>
  <c r="K47" i="5"/>
  <c r="K48" i="5"/>
  <c r="K49" i="5"/>
  <c r="K50" i="5"/>
  <c r="L48" i="5" l="1"/>
  <c r="L44" i="5"/>
  <c r="F44" i="5"/>
  <c r="F45" i="5"/>
  <c r="F46" i="5"/>
  <c r="F47" i="5"/>
  <c r="F48" i="5"/>
  <c r="F49" i="5"/>
  <c r="F50" i="5"/>
  <c r="E44" i="5"/>
  <c r="E45" i="5"/>
  <c r="L45" i="5" s="1"/>
  <c r="E46" i="5"/>
  <c r="L46" i="5" s="1"/>
  <c r="E47" i="5"/>
  <c r="L47" i="5" s="1"/>
  <c r="E48" i="5"/>
  <c r="E49" i="5"/>
  <c r="L49" i="5" s="1"/>
  <c r="E50" i="5"/>
  <c r="L50" i="5" s="1"/>
  <c r="C49" i="5"/>
  <c r="C48" i="5"/>
  <c r="C45" i="5"/>
  <c r="C46" i="5"/>
  <c r="C47" i="5"/>
  <c r="C50" i="5"/>
  <c r="C44" i="5"/>
  <c r="F29" i="5" l="1"/>
  <c r="E29" i="5"/>
  <c r="K29" i="5"/>
  <c r="L29" i="5" l="1"/>
  <c r="E41" i="5"/>
  <c r="L41" i="5" s="1"/>
  <c r="E42" i="5"/>
  <c r="L42" i="5" s="1"/>
  <c r="E43" i="5"/>
  <c r="L43" i="5" s="1"/>
  <c r="F41" i="5"/>
  <c r="F42" i="5"/>
  <c r="F43" i="5"/>
  <c r="K41" i="5"/>
  <c r="K42" i="5"/>
  <c r="K43" i="5"/>
  <c r="C52" i="5" l="1"/>
  <c r="C41" i="5"/>
  <c r="C42" i="5"/>
  <c r="C43" i="5"/>
  <c r="C51" i="5"/>
  <c r="C29" i="5"/>
  <c r="E35" i="5" l="1"/>
  <c r="F35" i="5"/>
  <c r="E36" i="5"/>
  <c r="F36" i="5"/>
  <c r="E37" i="5"/>
  <c r="F37" i="5"/>
  <c r="E38" i="5"/>
  <c r="F38" i="5"/>
  <c r="E39" i="5"/>
  <c r="F39" i="5"/>
  <c r="E40" i="5"/>
  <c r="F40" i="5"/>
  <c r="E51" i="5"/>
  <c r="F51" i="5"/>
  <c r="E52" i="5"/>
  <c r="F52" i="5"/>
  <c r="E20" i="5"/>
  <c r="F20" i="5"/>
  <c r="E21" i="5"/>
  <c r="F21" i="5"/>
  <c r="E22" i="5"/>
  <c r="F22" i="5"/>
  <c r="E23" i="5"/>
  <c r="F23" i="5"/>
  <c r="E24" i="5"/>
  <c r="F24" i="5"/>
  <c r="E25" i="5"/>
  <c r="F25" i="5"/>
  <c r="E26" i="5"/>
  <c r="F26" i="5"/>
  <c r="E27" i="5"/>
  <c r="F27" i="5"/>
  <c r="E28" i="5"/>
  <c r="F28" i="5"/>
  <c r="E30" i="5"/>
  <c r="F30" i="5"/>
  <c r="F19" i="5"/>
  <c r="E19" i="5"/>
  <c r="C35" i="5"/>
  <c r="C36" i="5"/>
  <c r="C37" i="5"/>
  <c r="C38" i="5"/>
  <c r="C39" i="5"/>
  <c r="C40" i="5"/>
  <c r="C20" i="5"/>
  <c r="C21" i="5"/>
  <c r="C22" i="5"/>
  <c r="C23" i="5"/>
  <c r="C24" i="5"/>
  <c r="C25" i="5"/>
  <c r="C26" i="5"/>
  <c r="C27" i="5"/>
  <c r="C28" i="5"/>
  <c r="C30" i="5"/>
  <c r="C19" i="5"/>
  <c r="E5" i="5"/>
  <c r="F5" i="5"/>
  <c r="E6" i="5"/>
  <c r="F6" i="5"/>
  <c r="E7" i="5"/>
  <c r="F7" i="5"/>
  <c r="E8" i="5"/>
  <c r="F8" i="5"/>
  <c r="E9" i="5"/>
  <c r="F9" i="5"/>
  <c r="E10" i="5"/>
  <c r="F10" i="5"/>
  <c r="E11" i="5"/>
  <c r="F11" i="5"/>
  <c r="E12" i="5"/>
  <c r="F12" i="5"/>
  <c r="E13" i="5"/>
  <c r="F13" i="5"/>
  <c r="E14" i="5"/>
  <c r="F14" i="5"/>
  <c r="E15" i="5"/>
  <c r="F15" i="5"/>
  <c r="E16" i="5"/>
  <c r="F16" i="5"/>
  <c r="E17" i="5"/>
  <c r="F17" i="5"/>
  <c r="F4" i="5"/>
  <c r="E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4" i="5"/>
  <c r="H53" i="2" l="1"/>
  <c r="Q53" i="2" s="1"/>
  <c r="G53" i="2"/>
  <c r="P53" i="2" s="1"/>
  <c r="D53" i="2" s="1"/>
  <c r="E53" i="2"/>
  <c r="T80" i="2"/>
  <c r="T77" i="2"/>
  <c r="T74" i="2"/>
  <c r="T71" i="2"/>
  <c r="T68" i="2"/>
  <c r="T65" i="2"/>
  <c r="T62" i="2"/>
  <c r="T59" i="2"/>
  <c r="T56" i="2"/>
  <c r="T52" i="2"/>
  <c r="T49" i="2"/>
  <c r="T46" i="2"/>
  <c r="T43" i="2"/>
  <c r="T40" i="2"/>
  <c r="T37" i="2"/>
  <c r="T34" i="2"/>
  <c r="T31" i="2"/>
  <c r="T28" i="2"/>
  <c r="T25" i="2"/>
  <c r="T22" i="2"/>
  <c r="T19" i="2"/>
  <c r="T16" i="2"/>
  <c r="T13" i="2"/>
  <c r="T10" i="2"/>
  <c r="T7" i="2"/>
  <c r="S80" i="2"/>
  <c r="S77" i="2"/>
  <c r="S74" i="2"/>
  <c r="S71" i="2"/>
  <c r="S68" i="2"/>
  <c r="S65" i="2"/>
  <c r="S62" i="2"/>
  <c r="S59" i="2"/>
  <c r="S56" i="2"/>
  <c r="S52" i="2"/>
  <c r="S49" i="2"/>
  <c r="S46" i="2"/>
  <c r="S43" i="2"/>
  <c r="S40" i="2"/>
  <c r="S37" i="2"/>
  <c r="S34" i="2"/>
  <c r="S31" i="2"/>
  <c r="S28" i="2"/>
  <c r="S25" i="2"/>
  <c r="S22" i="2"/>
  <c r="S19" i="2"/>
  <c r="S16" i="2"/>
  <c r="S13" i="2"/>
  <c r="S10" i="2"/>
  <c r="S7" i="2"/>
  <c r="AA8" i="2"/>
  <c r="AA9" i="2"/>
  <c r="AA10" i="2"/>
  <c r="AA11" i="2"/>
  <c r="AA12" i="2"/>
  <c r="AA13" i="2"/>
  <c r="AA14" i="2"/>
  <c r="AA15" i="2"/>
  <c r="AA16" i="2"/>
  <c r="AA17" i="2"/>
  <c r="AA18" i="2"/>
  <c r="AA7" i="2"/>
  <c r="Z8" i="2"/>
  <c r="Z9" i="2"/>
  <c r="Z10" i="2"/>
  <c r="Z11" i="2"/>
  <c r="Z12" i="2"/>
  <c r="Z13" i="2"/>
  <c r="Z14" i="2"/>
  <c r="Z15" i="2"/>
  <c r="Z16" i="2"/>
  <c r="Z17" i="2"/>
  <c r="Z18" i="2"/>
  <c r="Z7" i="2"/>
  <c r="Y8" i="2"/>
  <c r="Y9" i="2"/>
  <c r="Y10" i="2"/>
  <c r="Y11" i="2"/>
  <c r="Y12" i="2"/>
  <c r="Y13" i="2"/>
  <c r="Y14" i="2"/>
  <c r="Y15" i="2"/>
  <c r="Y16" i="2"/>
  <c r="Y17" i="2"/>
  <c r="Y18" i="2"/>
  <c r="Y7" i="2"/>
  <c r="X8" i="2"/>
  <c r="X9" i="2"/>
  <c r="X10" i="2"/>
  <c r="X11" i="2"/>
  <c r="X12" i="2"/>
  <c r="X13" i="2"/>
  <c r="X14" i="2"/>
  <c r="X15" i="2"/>
  <c r="X16" i="2"/>
  <c r="X17" i="2"/>
  <c r="X18" i="2"/>
  <c r="X7" i="2"/>
  <c r="W8" i="2"/>
  <c r="W9" i="2"/>
  <c r="W10" i="2"/>
  <c r="W11" i="2"/>
  <c r="W12" i="2"/>
  <c r="W13" i="2"/>
  <c r="W14" i="2"/>
  <c r="W15" i="2"/>
  <c r="W16" i="2"/>
  <c r="W17" i="2"/>
  <c r="W18" i="2"/>
  <c r="W7" i="2"/>
  <c r="O53" i="2" l="1"/>
  <c r="W35" i="2"/>
  <c r="W36" i="2"/>
  <c r="G82" i="2" l="1"/>
  <c r="O82" i="2" s="1"/>
  <c r="E82" i="2"/>
  <c r="O81" i="2"/>
  <c r="E81" i="2"/>
  <c r="O80" i="2"/>
  <c r="E80" i="2"/>
  <c r="O79" i="2"/>
  <c r="O78" i="2"/>
  <c r="O77" i="2"/>
  <c r="O76" i="2"/>
  <c r="O75" i="2"/>
  <c r="O74" i="2"/>
  <c r="H73" i="2"/>
  <c r="G73" i="2"/>
  <c r="O73" i="2" s="1"/>
  <c r="E73" i="2"/>
  <c r="H72" i="2"/>
  <c r="G72" i="2"/>
  <c r="O72" i="2" s="1"/>
  <c r="E72" i="2"/>
  <c r="G71" i="2"/>
  <c r="O71" i="2" s="1"/>
  <c r="G70" i="2"/>
  <c r="O70" i="2" s="1"/>
  <c r="H69" i="2"/>
  <c r="G69" i="2"/>
  <c r="O69" i="2" s="1"/>
  <c r="E69" i="2"/>
  <c r="H68" i="2"/>
  <c r="G68" i="2"/>
  <c r="O68" i="2" s="1"/>
  <c r="E68" i="2"/>
  <c r="H67" i="2"/>
  <c r="G67" i="2"/>
  <c r="O67" i="2" s="1"/>
  <c r="E67" i="2"/>
  <c r="H66" i="2"/>
  <c r="G66" i="2"/>
  <c r="O66" i="2" s="1"/>
  <c r="E66" i="2"/>
  <c r="H65" i="2"/>
  <c r="G65" i="2"/>
  <c r="O65" i="2" s="1"/>
  <c r="E65" i="2"/>
  <c r="H64" i="2"/>
  <c r="G64" i="2"/>
  <c r="O64" i="2" s="1"/>
  <c r="E64" i="2"/>
  <c r="H63" i="2"/>
  <c r="G63" i="2"/>
  <c r="O63" i="2" s="1"/>
  <c r="E63" i="2"/>
  <c r="H62" i="2"/>
  <c r="G62" i="2"/>
  <c r="O62" i="2" s="1"/>
  <c r="E62" i="2"/>
  <c r="H61" i="2"/>
  <c r="G61" i="2"/>
  <c r="O61" i="2" s="1"/>
  <c r="E61" i="2"/>
  <c r="H60" i="2"/>
  <c r="G60" i="2"/>
  <c r="O60" i="2" s="1"/>
  <c r="E60" i="2"/>
  <c r="H59" i="2"/>
  <c r="G59" i="2"/>
  <c r="O59" i="2" s="1"/>
  <c r="E59" i="2"/>
  <c r="H58" i="2"/>
  <c r="G58" i="2"/>
  <c r="O58" i="2" s="1"/>
  <c r="E58" i="2"/>
  <c r="H57" i="2"/>
  <c r="G57" i="2"/>
  <c r="O57" i="2" s="1"/>
  <c r="E57" i="2"/>
  <c r="H56" i="2"/>
  <c r="G56" i="2"/>
  <c r="O56" i="2" s="1"/>
  <c r="E56" i="2"/>
  <c r="H55" i="2"/>
  <c r="G55" i="2"/>
  <c r="O55" i="2" s="1"/>
  <c r="E55" i="2"/>
  <c r="H54" i="2"/>
  <c r="G54" i="2"/>
  <c r="O54" i="2" s="1"/>
  <c r="E54" i="2"/>
  <c r="H52" i="2"/>
  <c r="G52" i="2"/>
  <c r="O52" i="2" s="1"/>
  <c r="E52" i="2"/>
  <c r="H51" i="2"/>
  <c r="G51" i="2"/>
  <c r="O51" i="2" s="1"/>
  <c r="E51" i="2"/>
  <c r="H50" i="2"/>
  <c r="G50" i="2"/>
  <c r="O50" i="2" s="1"/>
  <c r="E50" i="2"/>
  <c r="H49" i="2"/>
  <c r="G49" i="2"/>
  <c r="O49" i="2" s="1"/>
  <c r="E49" i="2"/>
  <c r="H48" i="2"/>
  <c r="G48" i="2"/>
  <c r="O48" i="2" s="1"/>
  <c r="E48" i="2"/>
  <c r="H47" i="2"/>
  <c r="G47" i="2"/>
  <c r="O47" i="2" s="1"/>
  <c r="E47" i="2"/>
  <c r="H46" i="2"/>
  <c r="G46" i="2"/>
  <c r="O46" i="2" s="1"/>
  <c r="E46" i="2"/>
  <c r="H45" i="2"/>
  <c r="G45" i="2"/>
  <c r="O45" i="2" s="1"/>
  <c r="E45" i="2"/>
  <c r="H44" i="2"/>
  <c r="G44" i="2"/>
  <c r="O44" i="2" s="1"/>
  <c r="E44" i="2"/>
  <c r="H43" i="2"/>
  <c r="G43" i="2"/>
  <c r="O43" i="2" s="1"/>
  <c r="E43" i="2"/>
  <c r="H42" i="2"/>
  <c r="G42" i="2"/>
  <c r="O42" i="2" s="1"/>
  <c r="E42" i="2"/>
  <c r="H41" i="2"/>
  <c r="G41" i="2"/>
  <c r="O41" i="2" s="1"/>
  <c r="E41" i="2"/>
  <c r="H40" i="2"/>
  <c r="G40" i="2"/>
  <c r="O40" i="2" s="1"/>
  <c r="E40" i="2"/>
  <c r="H39" i="2"/>
  <c r="G39" i="2"/>
  <c r="O39" i="2" s="1"/>
  <c r="E39" i="2"/>
  <c r="H38" i="2"/>
  <c r="G38" i="2"/>
  <c r="O38" i="2" s="1"/>
  <c r="E38" i="2"/>
  <c r="H37" i="2"/>
  <c r="G37" i="2"/>
  <c r="O37" i="2" s="1"/>
  <c r="E37" i="2"/>
  <c r="H36" i="2"/>
  <c r="G36" i="2"/>
  <c r="O36" i="2" s="1"/>
  <c r="E36" i="2"/>
  <c r="H35" i="2"/>
  <c r="G35" i="2"/>
  <c r="O35" i="2" s="1"/>
  <c r="E35" i="2"/>
  <c r="H34" i="2"/>
  <c r="G34" i="2"/>
  <c r="O34" i="2" s="1"/>
  <c r="E34" i="2"/>
  <c r="H33" i="2"/>
  <c r="G33" i="2"/>
  <c r="O33" i="2" s="1"/>
  <c r="E33" i="2"/>
  <c r="H32" i="2"/>
  <c r="G32" i="2"/>
  <c r="O32" i="2" s="1"/>
  <c r="E32" i="2"/>
  <c r="H31" i="2"/>
  <c r="G31" i="2"/>
  <c r="O31" i="2" s="1"/>
  <c r="E31" i="2"/>
  <c r="H30" i="2"/>
  <c r="G30" i="2"/>
  <c r="O30" i="2" s="1"/>
  <c r="E30" i="2"/>
  <c r="H29" i="2"/>
  <c r="G29" i="2"/>
  <c r="O29" i="2" s="1"/>
  <c r="E29" i="2"/>
  <c r="H28" i="2"/>
  <c r="G28" i="2"/>
  <c r="O28" i="2" s="1"/>
  <c r="E28" i="2"/>
  <c r="H27" i="2"/>
  <c r="G27" i="2"/>
  <c r="O27" i="2" s="1"/>
  <c r="E27" i="2"/>
  <c r="H26" i="2"/>
  <c r="G26" i="2"/>
  <c r="O26" i="2" s="1"/>
  <c r="E26" i="2"/>
  <c r="H25" i="2"/>
  <c r="G25" i="2"/>
  <c r="O25" i="2" s="1"/>
  <c r="E25" i="2"/>
  <c r="H24" i="2"/>
  <c r="G24" i="2"/>
  <c r="O24" i="2" s="1"/>
  <c r="E24" i="2"/>
  <c r="H23" i="2"/>
  <c r="G23" i="2"/>
  <c r="O23" i="2" s="1"/>
  <c r="E23" i="2"/>
  <c r="H22" i="2"/>
  <c r="G22" i="2"/>
  <c r="O22" i="2" s="1"/>
  <c r="E22" i="2"/>
  <c r="H21" i="2"/>
  <c r="G21" i="2"/>
  <c r="O21" i="2" s="1"/>
  <c r="E21" i="2"/>
  <c r="H20" i="2"/>
  <c r="G20" i="2"/>
  <c r="O20" i="2" s="1"/>
  <c r="E20" i="2"/>
  <c r="H19" i="2"/>
  <c r="G19" i="2"/>
  <c r="O19" i="2" s="1"/>
  <c r="E19" i="2"/>
  <c r="H18" i="2"/>
  <c r="G18" i="2"/>
  <c r="O18" i="2" s="1"/>
  <c r="E18" i="2"/>
  <c r="H17" i="2"/>
  <c r="G17" i="2"/>
  <c r="O17" i="2" s="1"/>
  <c r="E17" i="2"/>
  <c r="H16" i="2"/>
  <c r="G16" i="2"/>
  <c r="O16" i="2" s="1"/>
  <c r="E16" i="2"/>
  <c r="H15" i="2"/>
  <c r="G15" i="2"/>
  <c r="O15" i="2" s="1"/>
  <c r="E15" i="2"/>
  <c r="H14" i="2"/>
  <c r="G14" i="2"/>
  <c r="O14" i="2" s="1"/>
  <c r="E14" i="2"/>
  <c r="H13" i="2"/>
  <c r="G13" i="2"/>
  <c r="O13" i="2" s="1"/>
  <c r="E13" i="2"/>
  <c r="H12" i="2"/>
  <c r="G12" i="2"/>
  <c r="O12" i="2" s="1"/>
  <c r="E12" i="2"/>
  <c r="H11" i="2"/>
  <c r="G11" i="2"/>
  <c r="O11" i="2" s="1"/>
  <c r="E11" i="2"/>
  <c r="H10" i="2"/>
  <c r="G10" i="2"/>
  <c r="O10" i="2" s="1"/>
  <c r="E10" i="2"/>
  <c r="H9" i="2"/>
  <c r="G9" i="2"/>
  <c r="O9" i="2" s="1"/>
  <c r="E9" i="2"/>
  <c r="H8" i="2"/>
  <c r="G8" i="2"/>
  <c r="O8" i="2" s="1"/>
  <c r="E8" i="2"/>
  <c r="H7" i="2"/>
  <c r="G7" i="2"/>
  <c r="O7" i="2" s="1"/>
  <c r="E7" i="2"/>
  <c r="W27" i="2" l="1"/>
  <c r="W33" i="2"/>
  <c r="W30" i="2"/>
  <c r="W34" i="2"/>
  <c r="W24" i="2"/>
  <c r="W23" i="2"/>
  <c r="W32" i="2"/>
  <c r="W25" i="2"/>
  <c r="W29" i="2"/>
  <c r="W31" i="2"/>
  <c r="W26" i="2"/>
  <c r="W28" i="2"/>
  <c r="K52" i="5"/>
  <c r="L52" i="5" s="1"/>
  <c r="K51" i="5"/>
  <c r="L51" i="5" s="1"/>
  <c r="K40" i="5"/>
  <c r="K39" i="5"/>
  <c r="L39" i="5" s="1"/>
  <c r="K38" i="5"/>
  <c r="L38" i="5" s="1"/>
  <c r="K37" i="5"/>
  <c r="L37" i="5" s="1"/>
  <c r="K36" i="5"/>
  <c r="L36" i="5" s="1"/>
  <c r="K35" i="5"/>
  <c r="L35" i="5" s="1"/>
  <c r="K30" i="5"/>
  <c r="L30" i="5" s="1"/>
  <c r="K28" i="5"/>
  <c r="L28" i="5" s="1"/>
  <c r="K27" i="5"/>
  <c r="L27" i="5" s="1"/>
  <c r="K26" i="5"/>
  <c r="L26" i="5" s="1"/>
  <c r="K25" i="5"/>
  <c r="L25" i="5" s="1"/>
  <c r="K24" i="5"/>
  <c r="L24" i="5" s="1"/>
  <c r="K23" i="5"/>
  <c r="L23" i="5" s="1"/>
  <c r="K22" i="5"/>
  <c r="L22" i="5" s="1"/>
  <c r="K21" i="5"/>
  <c r="L21" i="5" s="1"/>
  <c r="K20" i="5"/>
  <c r="L20" i="5" s="1"/>
  <c r="K19" i="5"/>
  <c r="L19" i="5" s="1"/>
  <c r="K5" i="5"/>
  <c r="L5" i="5" s="1"/>
  <c r="K6" i="5"/>
  <c r="L6" i="5" s="1"/>
  <c r="K7" i="5"/>
  <c r="L7" i="5" s="1"/>
  <c r="K8" i="5"/>
  <c r="L8" i="5" s="1"/>
  <c r="K9" i="5"/>
  <c r="L9" i="5" s="1"/>
  <c r="K10" i="5"/>
  <c r="L10" i="5" s="1"/>
  <c r="K11" i="5"/>
  <c r="L11" i="5" s="1"/>
  <c r="K12" i="5"/>
  <c r="L12" i="5" s="1"/>
  <c r="K13" i="5"/>
  <c r="L13" i="5" s="1"/>
  <c r="K14" i="5"/>
  <c r="L14" i="5" s="1"/>
  <c r="K15" i="5"/>
  <c r="L15" i="5" s="1"/>
  <c r="K16" i="5"/>
  <c r="L16" i="5" s="1"/>
  <c r="K17" i="5"/>
  <c r="L17" i="5" s="1"/>
  <c r="K4" i="5"/>
  <c r="L4" i="5" s="1"/>
  <c r="O16" i="5" l="1"/>
  <c r="L40" i="5"/>
  <c r="O7" i="5" s="1"/>
  <c r="O15" i="5"/>
  <c r="O8" i="5"/>
  <c r="O11" i="5"/>
  <c r="O4" i="5"/>
  <c r="O5" i="5"/>
  <c r="O14" i="5"/>
  <c r="O10" i="5"/>
  <c r="O9" i="5"/>
  <c r="O6" i="5"/>
  <c r="O12" i="5"/>
  <c r="O13" i="5"/>
  <c r="AB17" i="2"/>
  <c r="AB14" i="2"/>
  <c r="AB15" i="2"/>
  <c r="Q82" i="2" l="1"/>
  <c r="P82" i="2"/>
  <c r="D82" i="2" s="1"/>
  <c r="Q81" i="2"/>
  <c r="P81" i="2"/>
  <c r="Q80" i="2"/>
  <c r="P80" i="2"/>
  <c r="Q79" i="2"/>
  <c r="P79" i="2"/>
  <c r="D79" i="2" s="1"/>
  <c r="Q78" i="2"/>
  <c r="P78" i="2"/>
  <c r="D78" i="2" s="1"/>
  <c r="Q77" i="2"/>
  <c r="P77" i="2"/>
  <c r="D77" i="2" s="1"/>
  <c r="Q76" i="2"/>
  <c r="P76" i="2"/>
  <c r="D76" i="2" s="1"/>
  <c r="Q75" i="2"/>
  <c r="P75" i="2"/>
  <c r="D75" i="2" s="1"/>
  <c r="Q74" i="2"/>
  <c r="P74" i="2"/>
  <c r="D74" i="2" s="1"/>
  <c r="Q73" i="2"/>
  <c r="P73" i="2"/>
  <c r="D73" i="2" s="1"/>
  <c r="Q72" i="2"/>
  <c r="P72" i="2"/>
  <c r="D72" i="2" s="1"/>
  <c r="Q71" i="2"/>
  <c r="P71" i="2"/>
  <c r="D71" i="2" s="1"/>
  <c r="Q70" i="2"/>
  <c r="P70" i="2"/>
  <c r="D70" i="2" s="1"/>
  <c r="Q69" i="2"/>
  <c r="P69" i="2"/>
  <c r="D69" i="2" s="1"/>
  <c r="Q68" i="2"/>
  <c r="P68" i="2"/>
  <c r="D68" i="2" s="1"/>
  <c r="Q67" i="2"/>
  <c r="P67" i="2"/>
  <c r="D67" i="2" s="1"/>
  <c r="Q66" i="2"/>
  <c r="P66" i="2"/>
  <c r="D66" i="2" s="1"/>
  <c r="Q65" i="2"/>
  <c r="P65" i="2"/>
  <c r="D65" i="2" s="1"/>
  <c r="Q64" i="2"/>
  <c r="P64" i="2"/>
  <c r="D64" i="2" s="1"/>
  <c r="Q63" i="2"/>
  <c r="P63" i="2"/>
  <c r="D63" i="2" s="1"/>
  <c r="Q62" i="2"/>
  <c r="P62" i="2"/>
  <c r="D62" i="2" s="1"/>
  <c r="Q61" i="2"/>
  <c r="P61" i="2"/>
  <c r="D61" i="2" s="1"/>
  <c r="Q60" i="2"/>
  <c r="P60" i="2"/>
  <c r="D60" i="2" s="1"/>
  <c r="Q59" i="2"/>
  <c r="P59" i="2"/>
  <c r="D59" i="2" s="1"/>
  <c r="Q58" i="2"/>
  <c r="P58" i="2"/>
  <c r="D58" i="2" s="1"/>
  <c r="Q57" i="2"/>
  <c r="P57" i="2"/>
  <c r="D57" i="2" s="1"/>
  <c r="Q56" i="2"/>
  <c r="P56" i="2"/>
  <c r="D56" i="2" s="1"/>
  <c r="Q55" i="2"/>
  <c r="P55" i="2"/>
  <c r="D55" i="2" s="1"/>
  <c r="Q54" i="2"/>
  <c r="P54" i="2"/>
  <c r="D54" i="2" s="1"/>
  <c r="Q52" i="2"/>
  <c r="P52" i="2"/>
  <c r="D52" i="2" s="1"/>
  <c r="Q51" i="2"/>
  <c r="P51" i="2"/>
  <c r="D51" i="2" s="1"/>
  <c r="Q50" i="2"/>
  <c r="P50" i="2"/>
  <c r="D50" i="2" s="1"/>
  <c r="Q49" i="2"/>
  <c r="P49" i="2"/>
  <c r="D49" i="2" s="1"/>
  <c r="Q48" i="2"/>
  <c r="P48" i="2"/>
  <c r="D48" i="2" s="1"/>
  <c r="Q47" i="2"/>
  <c r="P47" i="2"/>
  <c r="D47" i="2" s="1"/>
  <c r="Q46" i="2"/>
  <c r="P46" i="2"/>
  <c r="D46" i="2" s="1"/>
  <c r="Q45" i="2"/>
  <c r="P45" i="2"/>
  <c r="D45" i="2" s="1"/>
  <c r="Q44" i="2"/>
  <c r="P44" i="2"/>
  <c r="D44" i="2" s="1"/>
  <c r="Q43" i="2"/>
  <c r="P43" i="2"/>
  <c r="D43" i="2" s="1"/>
  <c r="Q42" i="2"/>
  <c r="P42" i="2"/>
  <c r="D42" i="2" s="1"/>
  <c r="Q41" i="2"/>
  <c r="P41" i="2"/>
  <c r="D41" i="2" s="1"/>
  <c r="Q40" i="2"/>
  <c r="P40" i="2"/>
  <c r="D40" i="2" s="1"/>
  <c r="Q39" i="2"/>
  <c r="P39" i="2"/>
  <c r="D39" i="2" s="1"/>
  <c r="Q38" i="2"/>
  <c r="P38" i="2"/>
  <c r="D38" i="2" s="1"/>
  <c r="Q37" i="2"/>
  <c r="P37" i="2"/>
  <c r="D37" i="2" s="1"/>
  <c r="Q36" i="2"/>
  <c r="P36" i="2"/>
  <c r="D36" i="2" s="1"/>
  <c r="Q35" i="2"/>
  <c r="P35" i="2"/>
  <c r="D35" i="2" s="1"/>
  <c r="Q34" i="2"/>
  <c r="P34" i="2"/>
  <c r="D34" i="2" s="1"/>
  <c r="Q33" i="2"/>
  <c r="P33" i="2"/>
  <c r="D33" i="2" s="1"/>
  <c r="Q32" i="2"/>
  <c r="P32" i="2"/>
  <c r="D32" i="2" s="1"/>
  <c r="Q31" i="2"/>
  <c r="P31" i="2"/>
  <c r="D31" i="2" s="1"/>
  <c r="Q30" i="2"/>
  <c r="P30" i="2"/>
  <c r="D30" i="2" s="1"/>
  <c r="Q29" i="2"/>
  <c r="P29" i="2"/>
  <c r="D29" i="2" s="1"/>
  <c r="Q28" i="2"/>
  <c r="P28" i="2"/>
  <c r="D28" i="2" s="1"/>
  <c r="Q27" i="2"/>
  <c r="P27" i="2"/>
  <c r="D27" i="2" s="1"/>
  <c r="Q26" i="2"/>
  <c r="P26" i="2"/>
  <c r="D26" i="2" s="1"/>
  <c r="Q25" i="2"/>
  <c r="P25" i="2"/>
  <c r="D25" i="2" s="1"/>
  <c r="Q24" i="2"/>
  <c r="P24" i="2"/>
  <c r="D24" i="2" s="1"/>
  <c r="Q23" i="2"/>
  <c r="P23" i="2"/>
  <c r="D23" i="2" s="1"/>
  <c r="Q22" i="2"/>
  <c r="P22" i="2"/>
  <c r="D22" i="2" s="1"/>
  <c r="Q18" i="2"/>
  <c r="P18" i="2"/>
  <c r="D18" i="2" s="1"/>
  <c r="Q17" i="2"/>
  <c r="P17" i="2"/>
  <c r="D17" i="2" s="1"/>
  <c r="Q16" i="2"/>
  <c r="P16" i="2"/>
  <c r="D16" i="2" s="1"/>
  <c r="R77" i="2" l="1"/>
  <c r="R52" i="2"/>
  <c r="R37" i="2"/>
  <c r="R71" i="2"/>
  <c r="R68" i="2"/>
  <c r="R74" i="2"/>
  <c r="R59" i="2"/>
  <c r="R80" i="2"/>
  <c r="R56" i="2"/>
  <c r="R65" i="2"/>
  <c r="R62" i="2"/>
  <c r="R43" i="2"/>
  <c r="R49" i="2"/>
  <c r="R34" i="2"/>
  <c r="R46" i="2"/>
  <c r="R22" i="2"/>
  <c r="R28" i="2"/>
  <c r="R40" i="2"/>
  <c r="R31" i="2"/>
  <c r="R25" i="2"/>
  <c r="R16" i="2"/>
  <c r="W37" i="2"/>
  <c r="P8" i="2"/>
  <c r="D8" i="2" s="1"/>
  <c r="P9" i="2"/>
  <c r="D9" i="2" s="1"/>
  <c r="P10" i="2"/>
  <c r="D10" i="2" s="1"/>
  <c r="P11" i="2"/>
  <c r="D11" i="2" s="1"/>
  <c r="P12" i="2"/>
  <c r="D12" i="2" s="1"/>
  <c r="P13" i="2"/>
  <c r="D13" i="2" s="1"/>
  <c r="P14" i="2"/>
  <c r="D14" i="2" s="1"/>
  <c r="P15" i="2"/>
  <c r="D15" i="2" s="1"/>
  <c r="P19" i="2"/>
  <c r="D19" i="2" s="1"/>
  <c r="P20" i="2"/>
  <c r="D20" i="2" s="1"/>
  <c r="P21" i="2"/>
  <c r="D21" i="2" s="1"/>
  <c r="P7" i="2"/>
  <c r="D7" i="2" s="1"/>
  <c r="Q21" i="2" l="1"/>
  <c r="Q20" i="2"/>
  <c r="Q19" i="2"/>
  <c r="Q15" i="2"/>
  <c r="Q14" i="2"/>
  <c r="Q13" i="2"/>
  <c r="Q12" i="2"/>
  <c r="Q11" i="2"/>
  <c r="Q10" i="2"/>
  <c r="Q9" i="2"/>
  <c r="Q8" i="2"/>
  <c r="Q7" i="2"/>
  <c r="Y19" i="2" l="1"/>
  <c r="Z19" i="2"/>
  <c r="AA19" i="2"/>
  <c r="X19" i="2"/>
  <c r="W19" i="2"/>
  <c r="AB12" i="2"/>
  <c r="AB16" i="2"/>
  <c r="R10" i="2"/>
  <c r="R19" i="2"/>
  <c r="R13" i="2"/>
  <c r="AB9" i="2"/>
  <c r="AB7" i="2"/>
  <c r="AB8" i="2"/>
  <c r="AB18" i="2"/>
  <c r="R7" i="2"/>
  <c r="AB11" i="2"/>
  <c r="AB10" i="2"/>
  <c r="AB13" i="2"/>
  <c r="AB19" i="2" l="1"/>
</calcChain>
</file>

<file path=xl/sharedStrings.xml><?xml version="1.0" encoding="utf-8"?>
<sst xmlns="http://schemas.openxmlformats.org/spreadsheetml/2006/main" count="1052" uniqueCount="191">
  <si>
    <t xml:space="preserve"> JADWAL  KULIAH</t>
  </si>
  <si>
    <t xml:space="preserve">                                                                                                                                                                                                                           </t>
  </si>
  <si>
    <t>HARI</t>
  </si>
  <si>
    <t>JAM</t>
  </si>
  <si>
    <t>WAKTU</t>
  </si>
  <si>
    <t>KODE</t>
  </si>
  <si>
    <t>MATA KULIAH</t>
  </si>
  <si>
    <t>SKS</t>
  </si>
  <si>
    <t>SEM</t>
  </si>
  <si>
    <t>KLS</t>
  </si>
  <si>
    <t>RUANG</t>
  </si>
  <si>
    <t>SENIN</t>
  </si>
  <si>
    <t>I</t>
  </si>
  <si>
    <t>07.30 - 09.10</t>
  </si>
  <si>
    <t>A</t>
  </si>
  <si>
    <t>07.30 - 10.00</t>
  </si>
  <si>
    <t>B</t>
  </si>
  <si>
    <t>II</t>
  </si>
  <si>
    <t>09.20 - 11.00</t>
  </si>
  <si>
    <t>III</t>
  </si>
  <si>
    <t>IV</t>
  </si>
  <si>
    <t>SELASA</t>
  </si>
  <si>
    <t>09.20 - 11.50</t>
  </si>
  <si>
    <t>RABU</t>
  </si>
  <si>
    <t>KAMIS</t>
  </si>
  <si>
    <t>JUMAT</t>
  </si>
  <si>
    <t>Rabu</t>
  </si>
  <si>
    <t>Senin</t>
  </si>
  <si>
    <t>Selasa</t>
  </si>
  <si>
    <t>Kamis</t>
  </si>
  <si>
    <t>Jumat</t>
  </si>
  <si>
    <t>JUMLAH
KELAS</t>
  </si>
  <si>
    <t>Cek
Kelas</t>
  </si>
  <si>
    <t>Nama Dosen</t>
  </si>
  <si>
    <r>
      <t xml:space="preserve">Peta Mengajar </t>
    </r>
    <r>
      <rPr>
        <b/>
        <i/>
        <sz val="12"/>
        <color theme="5" tint="-0.499984740745262"/>
        <rFont val="Arial"/>
        <family val="2"/>
      </rPr>
      <t>(Jumlah Kelas /hari)</t>
    </r>
  </si>
  <si>
    <t>I2</t>
  </si>
  <si>
    <t>I3</t>
  </si>
  <si>
    <t>II2</t>
  </si>
  <si>
    <t>II3</t>
  </si>
  <si>
    <t>III2</t>
  </si>
  <si>
    <t>III3</t>
  </si>
  <si>
    <t>IV2</t>
  </si>
  <si>
    <t>IV3</t>
  </si>
  <si>
    <t>AWAS INI FORMULA</t>
  </si>
  <si>
    <t>DOSEN 1</t>
  </si>
  <si>
    <t>DOSEN 2</t>
  </si>
  <si>
    <t>Jam &amp;
SKS</t>
  </si>
  <si>
    <t>V</t>
  </si>
  <si>
    <t>Daftar nama Dosen</t>
  </si>
  <si>
    <t>Daftar MATAKULIAH</t>
  </si>
  <si>
    <t>KODE MATKUL</t>
  </si>
  <si>
    <t>V2</t>
  </si>
  <si>
    <t>V3</t>
  </si>
  <si>
    <t>11.10 - 12.50</t>
  </si>
  <si>
    <t>11.10 - 13.40</t>
  </si>
  <si>
    <t>13.30 - 15.10</t>
  </si>
  <si>
    <t>13.30 - 16.00</t>
  </si>
  <si>
    <t>15.20 - 17.00</t>
  </si>
  <si>
    <t>15.20 - 17.50</t>
  </si>
  <si>
    <r>
      <t xml:space="preserve">SKS Mengajar </t>
    </r>
    <r>
      <rPr>
        <b/>
        <i/>
        <sz val="12"/>
        <color theme="5" tint="-0.499984740745262"/>
        <rFont val="Arial"/>
        <family val="2"/>
      </rPr>
      <t>(Jumlah Kelas /hari)</t>
    </r>
  </si>
  <si>
    <r>
      <rPr>
        <b/>
        <sz val="11"/>
        <rFont val="Arial"/>
        <family val="2"/>
      </rPr>
      <t xml:space="preserve">R. 2 </t>
    </r>
    <r>
      <rPr>
        <sz val="11"/>
        <rFont val="Arial"/>
        <family val="2"/>
      </rPr>
      <t>| 108        [E.03.1.01.10]</t>
    </r>
  </si>
  <si>
    <r>
      <rPr>
        <b/>
        <sz val="11"/>
        <rFont val="Arial"/>
        <family val="2"/>
      </rPr>
      <t xml:space="preserve">R. 5 </t>
    </r>
    <r>
      <rPr>
        <sz val="11"/>
        <rFont val="Arial"/>
        <family val="2"/>
      </rPr>
      <t>| 111        [E.03.2.01.13]</t>
    </r>
  </si>
  <si>
    <r>
      <rPr>
        <b/>
        <sz val="11"/>
        <rFont val="Arial"/>
        <family val="2"/>
      </rPr>
      <t>R. 23</t>
    </r>
    <r>
      <rPr>
        <sz val="11"/>
        <rFont val="Arial"/>
        <family val="2"/>
      </rPr>
      <t>| 205       [E.03.2.01.05]</t>
    </r>
  </si>
  <si>
    <t>M. Nur Rokhman, M.Pd.</t>
  </si>
  <si>
    <t>Saefur Rochmat, Ph.D</t>
  </si>
  <si>
    <t>Dr. Aman, M.Pd.</t>
  </si>
  <si>
    <t>Dr. Dyah Kumalasari, M.Pd</t>
  </si>
  <si>
    <t>Dr. Zulkarnain, M.Pd</t>
  </si>
  <si>
    <t>Rhoma Dwi Aria Y, M.Pd.</t>
  </si>
  <si>
    <t>Danu Agustinova, M.Pd.</t>
  </si>
  <si>
    <t>Diana Trisnawati, M.Pd</t>
  </si>
  <si>
    <t>Dr. Risky Setiawan, M.Pd</t>
  </si>
  <si>
    <t>TIM</t>
  </si>
  <si>
    <t>Dr. Sardiman AM, M.Pd.</t>
  </si>
  <si>
    <t>PSE6645</t>
  </si>
  <si>
    <t xml:space="preserve">Tugas Akhir Skripsi </t>
  </si>
  <si>
    <t>Sem</t>
  </si>
  <si>
    <t>13.45 - 15.25</t>
  </si>
  <si>
    <t>13.45 - 16.15</t>
  </si>
  <si>
    <t>Vx2</t>
  </si>
  <si>
    <t>Vx3</t>
  </si>
  <si>
    <t>15.35 - 17.15</t>
  </si>
  <si>
    <t>15.35 - 18.05</t>
  </si>
  <si>
    <t>IV+3</t>
  </si>
  <si>
    <t>IV+2</t>
  </si>
  <si>
    <t>IV+</t>
  </si>
  <si>
    <t>Vx</t>
  </si>
  <si>
    <t>PRODI PENDIDIKAN SEJARAH  UNY</t>
  </si>
  <si>
    <t>Pil</t>
  </si>
  <si>
    <t>SEMESTER 2</t>
  </si>
  <si>
    <t>Pendidikan Agama</t>
  </si>
  <si>
    <t>Bahasa Indonesia</t>
  </si>
  <si>
    <t>MKU6209</t>
  </si>
  <si>
    <t>MDK6201</t>
  </si>
  <si>
    <t>PSE6211</t>
  </si>
  <si>
    <t>MKU6207</t>
  </si>
  <si>
    <t>Kreativitas, Inovasi, dan Kewirausahaan</t>
  </si>
  <si>
    <t xml:space="preserve">Ilmu Pendidikan </t>
  </si>
  <si>
    <t>Pendidikan Kewarganegaraan</t>
  </si>
  <si>
    <t>SIF6202</t>
  </si>
  <si>
    <t>Filsafat Ilmu Sosial</t>
  </si>
  <si>
    <t>SIF6203</t>
  </si>
  <si>
    <t>Teori Sosial Indonesia</t>
  </si>
  <si>
    <t>PSE6230</t>
  </si>
  <si>
    <t>Pengembangan Media Pembelajaran dan TI</t>
  </si>
  <si>
    <t>PSE6212</t>
  </si>
  <si>
    <t>Sejarah Asia Selatan</t>
  </si>
  <si>
    <t>Kakubuteks Sejarah</t>
  </si>
  <si>
    <t>SEMESTER 4</t>
  </si>
  <si>
    <t>PSE6208</t>
  </si>
  <si>
    <t>PSE6243</t>
  </si>
  <si>
    <t>Perencanaan Pembelajaran Sejarah (+magang I)</t>
  </si>
  <si>
    <t>Sej. Indonesia Masa Kolonial</t>
  </si>
  <si>
    <t>Perpektif Global</t>
  </si>
  <si>
    <t>Refleksi Sejarah Indonesia***</t>
  </si>
  <si>
    <t>Seminar Sejarah**</t>
  </si>
  <si>
    <t>SEMESTER 6</t>
  </si>
  <si>
    <t>PSE6103</t>
  </si>
  <si>
    <t>PSE6321</t>
  </si>
  <si>
    <t>PSE6225</t>
  </si>
  <si>
    <t>PSE6206</t>
  </si>
  <si>
    <t>PSE6336</t>
  </si>
  <si>
    <t>PSE6237</t>
  </si>
  <si>
    <t>PSE6242</t>
  </si>
  <si>
    <t>PSE6207</t>
  </si>
  <si>
    <t>PSE6241</t>
  </si>
  <si>
    <t>PSE6224</t>
  </si>
  <si>
    <t>PSE6220</t>
  </si>
  <si>
    <t>KKL III</t>
  </si>
  <si>
    <t xml:space="preserve">Sejarah Pendidikan </t>
  </si>
  <si>
    <t>Sejarah Pemikiran</t>
  </si>
  <si>
    <t>Sej. Ind. Masa Kemerdekaan</t>
  </si>
  <si>
    <t xml:space="preserve">Metodologi  Sejarah </t>
  </si>
  <si>
    <t>Penelitian Tindakan Kelas</t>
  </si>
  <si>
    <t>Filsafat Sejarah</t>
  </si>
  <si>
    <t xml:space="preserve">Sejarah Indonesia Kontemporer </t>
  </si>
  <si>
    <t>Micro Teaching (magang II)</t>
  </si>
  <si>
    <t>Sejarah Lisan***</t>
  </si>
  <si>
    <t>Sejarah Kepariwisataan**</t>
  </si>
  <si>
    <t>SEMESTER 8</t>
  </si>
  <si>
    <t>No</t>
  </si>
  <si>
    <t>Kode</t>
  </si>
  <si>
    <t>Mata Kuliah</t>
  </si>
  <si>
    <t>SMT</t>
  </si>
  <si>
    <t>Pengampu</t>
  </si>
  <si>
    <t>MKU6201</t>
  </si>
  <si>
    <t>Jmlh</t>
  </si>
  <si>
    <t>Wajib/
Pilihan</t>
  </si>
  <si>
    <t xml:space="preserve">W </t>
  </si>
  <si>
    <t>P</t>
  </si>
  <si>
    <t>isi</t>
  </si>
  <si>
    <t>xxx</t>
  </si>
  <si>
    <t>Prof. Saefur Rochmat, Ph.D</t>
  </si>
  <si>
    <t>NAMA DOSEN</t>
  </si>
  <si>
    <t>JUMLAH 
SKS</t>
  </si>
  <si>
    <t>PENAWARAN MATAKULIAH SEM GENAP JURUSAN PEND. SEJARAH</t>
  </si>
  <si>
    <t>Alifi Nur Prasetia N., M.Pd</t>
  </si>
  <si>
    <t>DOSEN 3</t>
  </si>
  <si>
    <r>
      <rPr>
        <b/>
        <sz val="11"/>
        <color rgb="FFFF0000"/>
        <rFont val="Arial"/>
        <family val="2"/>
      </rPr>
      <t>R. 23</t>
    </r>
    <r>
      <rPr>
        <sz val="11"/>
        <color rgb="FFFF0000"/>
        <rFont val="Arial"/>
        <family val="2"/>
      </rPr>
      <t>| 205       [E.03.2.01.05]</t>
    </r>
  </si>
  <si>
    <t>Cek 
Dosen 1</t>
  </si>
  <si>
    <t xml:space="preserve">Cek 
Dosen </t>
  </si>
  <si>
    <t>PSE6239</t>
  </si>
  <si>
    <t>ISJ6312</t>
  </si>
  <si>
    <t>ISJ6247</t>
  </si>
  <si>
    <t>Kebudayaan dan Pariwisata**</t>
  </si>
  <si>
    <t>PSE6249</t>
  </si>
  <si>
    <t>ISJ6207</t>
  </si>
  <si>
    <t>SEMESTER 4 (Kurikulum 2019)</t>
  </si>
  <si>
    <t>SEMESTER 2 (Kurikulum 2020/Merdeka)</t>
  </si>
  <si>
    <t>SEMESTER 6 (Kurikulum 2014)</t>
  </si>
  <si>
    <t>Transformasi dan Komunikasi Digital</t>
  </si>
  <si>
    <t>MKU6213</t>
  </si>
  <si>
    <t>Kajian Peradaban Timur Tengah (Asia
Barat, Afrika)</t>
  </si>
  <si>
    <t>PSE6310</t>
  </si>
  <si>
    <t>Kajian Peradaban Asia Timur</t>
  </si>
  <si>
    <t>PSE6209</t>
  </si>
  <si>
    <t>Sejarah Indonesia Masa Islam</t>
  </si>
  <si>
    <t>PSE 6303</t>
  </si>
  <si>
    <t>Sejarah Sosial Ekonomi</t>
  </si>
  <si>
    <t>Asyhar Basyari, M.Pd</t>
  </si>
  <si>
    <t>SEMESTER 8 (Kurikulum 2014 &amp; 2020)</t>
  </si>
  <si>
    <t>SEMESTER GENAP 2020/2021</t>
  </si>
  <si>
    <t xml:space="preserve"> SEMESTER GENAP 2020/2021</t>
  </si>
  <si>
    <t>MKU6212</t>
  </si>
  <si>
    <t>Angkatan</t>
  </si>
  <si>
    <t>Kelas</t>
  </si>
  <si>
    <t>Jumlah</t>
  </si>
  <si>
    <t>RUANG KELAS</t>
  </si>
  <si>
    <t xml:space="preserve">Jumlah Mahasiswa </t>
  </si>
  <si>
    <t>OK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</si>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</sst>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FFFF00"/>
      <name val="Arial"/>
      <family val="2"/>
    </font>
    <font>
      <b/>
      <sz val="9"/>
      <color rgb="FFFFFF00"/>
      <name val="Arial"/>
      <family val="2"/>
    </font>
    <font>
      <sz val="11"/>
      <color theme="6" tint="-0.499984740745262"/>
      <name val="Arial"/>
      <family val="2"/>
    </font>
    <font>
      <b/>
      <sz val="11"/>
      <color theme="6" tint="-0.499984740745262"/>
      <name val="Arial"/>
      <family val="2"/>
    </font>
    <font>
      <sz val="11"/>
      <color theme="6" tint="-0.249977111117893"/>
      <name val="Arial"/>
      <family val="2"/>
    </font>
    <font>
      <i/>
      <sz val="12"/>
      <color theme="5" tint="-0.499984740745262"/>
      <name val="Arial"/>
      <family val="2"/>
    </font>
    <font>
      <b/>
      <i/>
      <sz val="12"/>
      <color theme="5" tint="-0.499984740745262"/>
      <name val="Arial"/>
      <family val="2"/>
    </font>
    <font>
      <sz val="11"/>
      <color theme="3" tint="0.59999389629810485"/>
      <name val="Arial"/>
      <family val="2"/>
    </font>
    <font>
      <sz val="11"/>
      <color rgb="FFFF0000"/>
      <name val="Arial"/>
      <family val="2"/>
    </font>
    <font>
      <sz val="11"/>
      <color theme="1" tint="0.34998626667073579"/>
      <name val="Arial"/>
      <family val="2"/>
    </font>
    <font>
      <sz val="11"/>
      <color theme="9" tint="-0.499984740745262"/>
      <name val="Arial"/>
      <family val="2"/>
    </font>
    <font>
      <sz val="11"/>
      <color theme="6" tint="0.39997558519241921"/>
      <name val="Calibri"/>
      <family val="2"/>
      <scheme val="minor"/>
    </font>
    <font>
      <sz val="11"/>
      <color rgb="FFFFFF00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b/>
      <sz val="11"/>
      <color theme="6" tint="0.39997558519241921"/>
      <name val="Calibri"/>
      <family val="2"/>
      <scheme val="minor"/>
    </font>
    <font>
      <sz val="11"/>
      <color rgb="FF485925"/>
      <name val="Calibri"/>
      <family val="2"/>
      <scheme val="minor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sz val="11"/>
      <color theme="0"/>
      <name val="Calibri"/>
      <family val="2"/>
      <scheme val="minor"/>
    </font>
    <font>
      <sz val="11"/>
      <color theme="0" tint="-0.14999847407452621"/>
      <name val="Arial"/>
      <family val="2"/>
    </font>
    <font>
      <b/>
      <sz val="16"/>
      <color rgb="FFFF0000"/>
      <name val="Arial"/>
      <family val="2"/>
    </font>
    <font>
      <sz val="11"/>
      <color theme="9" tint="-0.499984740745262"/>
      <name val="Calibri"/>
      <family val="2"/>
      <scheme val="minor"/>
    </font>
    <font>
      <sz val="11"/>
      <color rgb="FF265C22"/>
      <name val="Calibri"/>
      <family val="2"/>
      <scheme val="minor"/>
    </font>
    <font>
      <sz val="8"/>
      <name val="Calibri"/>
      <family val="2"/>
      <scheme val="minor"/>
    </font>
    <font>
      <sz val="11"/>
      <color theme="5" tint="0.59999389629810485"/>
      <name val="Arial"/>
      <family val="2"/>
    </font>
    <font>
      <sz val="11"/>
      <color rgb="FF006100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b/>
      <sz val="10"/>
      <color rgb="FFFFC000"/>
      <name val="Calibri"/>
      <family val="2"/>
      <scheme val="minor"/>
    </font>
    <font>
      <b/>
      <sz val="20"/>
      <color theme="6" tint="-0.499984740745262"/>
      <name val="Calibri"/>
      <family val="2"/>
      <scheme val="minor"/>
    </font>
    <font>
      <b/>
      <sz val="11"/>
      <color rgb="FFFF0000"/>
      <name val="Arial"/>
      <family val="2"/>
    </font>
    <font>
      <b/>
      <sz val="26"/>
      <color rgb="FFFF0000"/>
      <name val="Arial"/>
      <family val="2"/>
    </font>
    <font>
      <sz val="11"/>
      <color rgb="FFFF0000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CCF0E9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1"/>
      <color theme="6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20"/>
      <color rgb="FF3A5A2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9B07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>
      <protection locked="0"/>
    </xf>
    <xf numFmtId="0" fontId="34" fillId="15" borderId="0" applyNumberFormat="0" applyBorder="0" applyAlignment="0" applyProtection="0"/>
    <xf numFmtId="0" fontId="27" fillId="16" borderId="0" applyNumberFormat="0" applyBorder="0" applyAlignment="0" applyProtection="0"/>
  </cellStyleXfs>
  <cellXfs count="219">
    <xf numFmtId="0" fontId="0" fillId="0" borderId="0" xfId="0"/>
    <xf numFmtId="0" fontId="3" fillId="0" borderId="0" xfId="1" applyFont="1" applyFill="1" applyBorder="1" applyAlignment="1" applyProtection="1">
      <alignment vertical="center"/>
    </xf>
    <xf numFmtId="0" fontId="8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1" applyFont="1" applyFill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 vertical="center"/>
    </xf>
    <xf numFmtId="0" fontId="3" fillId="0" borderId="0" xfId="1" applyFont="1" applyFill="1" applyBorder="1" applyAlignment="1" applyProtection="1">
      <alignment horizontal="center" vertical="center"/>
    </xf>
    <xf numFmtId="0" fontId="1" fillId="0" borderId="1" xfId="1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3" xfId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1" fillId="0" borderId="0" xfId="1" applyFont="1" applyFill="1" applyBorder="1" applyAlignment="1" applyProtection="1">
      <alignment horizontal="center" vertical="center"/>
    </xf>
    <xf numFmtId="0" fontId="8" fillId="0" borderId="0" xfId="0" applyFont="1" applyBorder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left" vertical="center" indent="1"/>
    </xf>
    <xf numFmtId="0" fontId="12" fillId="3" borderId="17" xfId="0" applyFont="1" applyFill="1" applyBorder="1" applyAlignment="1">
      <alignment horizontal="left" vertical="center" indent="1"/>
    </xf>
    <xf numFmtId="0" fontId="12" fillId="3" borderId="20" xfId="0" applyFont="1" applyFill="1" applyBorder="1" applyAlignment="1">
      <alignment horizontal="left" vertical="center" indent="1"/>
    </xf>
    <xf numFmtId="0" fontId="12" fillId="3" borderId="26" xfId="0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5" fillId="5" borderId="0" xfId="0" applyFont="1" applyFill="1" applyAlignment="1">
      <alignment vertical="center"/>
    </xf>
    <xf numFmtId="0" fontId="14" fillId="5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6" fillId="0" borderId="9" xfId="1" applyFont="1" applyFill="1" applyBorder="1" applyAlignment="1" applyProtection="1">
      <alignment horizontal="left" vertical="center" indent="1"/>
    </xf>
    <xf numFmtId="0" fontId="7" fillId="0" borderId="0" xfId="0" applyFont="1" applyFill="1" applyBorder="1" applyAlignment="1">
      <alignment horizontal="left" vertical="center" indent="1"/>
    </xf>
    <xf numFmtId="0" fontId="6" fillId="0" borderId="0" xfId="1" applyFont="1" applyFill="1" applyBorder="1" applyAlignment="1" applyProtection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9" fillId="2" borderId="11" xfId="1" applyFont="1" applyFill="1" applyBorder="1" applyAlignment="1" applyProtection="1">
      <alignment horizontal="center" vertical="center"/>
    </xf>
    <xf numFmtId="0" fontId="9" fillId="2" borderId="6" xfId="1" applyFont="1" applyFill="1" applyBorder="1" applyAlignment="1" applyProtection="1">
      <alignment horizontal="center" vertical="center"/>
    </xf>
    <xf numFmtId="0" fontId="9" fillId="2" borderId="25" xfId="1" applyFont="1" applyFill="1" applyBorder="1" applyAlignment="1" applyProtection="1">
      <alignment horizontal="left" vertical="center" indent="1"/>
    </xf>
    <xf numFmtId="0" fontId="3" fillId="2" borderId="10" xfId="1" applyFont="1" applyFill="1" applyBorder="1" applyAlignment="1" applyProtection="1">
      <alignment vertical="center"/>
    </xf>
    <xf numFmtId="0" fontId="2" fillId="2" borderId="4" xfId="1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left" vertical="center" indent="1"/>
    </xf>
    <xf numFmtId="0" fontId="3" fillId="4" borderId="14" xfId="1" applyFont="1" applyFill="1" applyBorder="1" applyAlignment="1" applyProtection="1">
      <alignment horizontal="left" vertical="center" indent="1"/>
    </xf>
    <xf numFmtId="0" fontId="2" fillId="4" borderId="15" xfId="1" applyFont="1" applyFill="1" applyBorder="1" applyAlignment="1" applyProtection="1">
      <alignment horizontal="center" vertical="center"/>
    </xf>
    <xf numFmtId="0" fontId="6" fillId="4" borderId="16" xfId="1" applyFont="1" applyFill="1" applyBorder="1" applyAlignment="1" applyProtection="1">
      <alignment horizontal="left" vertical="center" indent="1"/>
    </xf>
    <xf numFmtId="0" fontId="3" fillId="4" borderId="17" xfId="1" applyFont="1" applyFill="1" applyBorder="1" applyAlignment="1" applyProtection="1">
      <alignment horizontal="left" vertical="center" indent="1"/>
    </xf>
    <xf numFmtId="0" fontId="2" fillId="4" borderId="18" xfId="1" applyFont="1" applyFill="1" applyBorder="1" applyAlignment="1" applyProtection="1">
      <alignment horizontal="center" vertical="center"/>
    </xf>
    <xf numFmtId="0" fontId="6" fillId="4" borderId="19" xfId="1" applyFont="1" applyFill="1" applyBorder="1" applyAlignment="1" applyProtection="1">
      <alignment horizontal="left" vertical="center" indent="1"/>
    </xf>
    <xf numFmtId="0" fontId="3" fillId="4" borderId="28" xfId="1" applyFont="1" applyFill="1" applyBorder="1" applyAlignment="1" applyProtection="1">
      <alignment horizontal="left" vertical="center" indent="1"/>
    </xf>
    <xf numFmtId="0" fontId="2" fillId="4" borderId="29" xfId="1" applyFont="1" applyFill="1" applyBorder="1" applyAlignment="1" applyProtection="1">
      <alignment horizontal="center" vertical="center"/>
    </xf>
    <xf numFmtId="0" fontId="6" fillId="4" borderId="30" xfId="1" applyFont="1" applyFill="1" applyBorder="1" applyAlignment="1" applyProtection="1">
      <alignment horizontal="left" vertical="center" indent="1"/>
    </xf>
    <xf numFmtId="0" fontId="3" fillId="4" borderId="23" xfId="1" applyFont="1" applyFill="1" applyBorder="1" applyAlignment="1" applyProtection="1">
      <alignment horizontal="left" vertical="center" indent="1"/>
    </xf>
    <xf numFmtId="0" fontId="2" fillId="4" borderId="13" xfId="1" applyFont="1" applyFill="1" applyBorder="1" applyAlignment="1" applyProtection="1">
      <alignment horizontal="center" vertical="center"/>
    </xf>
    <xf numFmtId="0" fontId="3" fillId="4" borderId="22" xfId="1" applyFont="1" applyFill="1" applyBorder="1" applyAlignment="1" applyProtection="1">
      <alignment horizontal="left" vertical="center" indent="1"/>
    </xf>
    <xf numFmtId="0" fontId="3" fillId="4" borderId="32" xfId="1" applyFont="1" applyFill="1" applyBorder="1" applyAlignment="1" applyProtection="1">
      <alignment horizontal="left" vertical="center" indent="1"/>
    </xf>
    <xf numFmtId="0" fontId="2" fillId="4" borderId="18" xfId="1" applyFont="1" applyFill="1" applyBorder="1" applyAlignment="1" applyProtection="1">
      <alignment horizontal="center" vertical="center" wrapText="1"/>
    </xf>
    <xf numFmtId="0" fontId="3" fillId="4" borderId="20" xfId="1" applyFont="1" applyFill="1" applyBorder="1" applyAlignment="1" applyProtection="1">
      <alignment horizontal="left" vertical="center" indent="1"/>
    </xf>
    <xf numFmtId="0" fontId="2" fillId="4" borderId="21" xfId="1" applyFont="1" applyFill="1" applyBorder="1" applyAlignment="1" applyProtection="1">
      <alignment horizontal="center" vertical="center"/>
    </xf>
    <xf numFmtId="0" fontId="2" fillId="4" borderId="31" xfId="1" applyFont="1" applyFill="1" applyBorder="1" applyAlignment="1" applyProtection="1">
      <alignment horizontal="center" vertical="center"/>
    </xf>
    <xf numFmtId="0" fontId="2" fillId="4" borderId="13" xfId="1" applyFont="1" applyFill="1" applyBorder="1" applyAlignment="1" applyProtection="1">
      <alignment horizontal="center" vertical="center" wrapText="1"/>
    </xf>
    <xf numFmtId="0" fontId="3" fillId="3" borderId="17" xfId="1" applyFont="1" applyFill="1" applyBorder="1" applyAlignment="1" applyProtection="1">
      <alignment horizontal="left" vertical="center" indent="1"/>
    </xf>
    <xf numFmtId="0" fontId="2" fillId="3" borderId="18" xfId="1" applyFont="1" applyFill="1" applyBorder="1" applyAlignment="1" applyProtection="1">
      <alignment horizontal="center" vertical="center"/>
    </xf>
    <xf numFmtId="0" fontId="3" fillId="3" borderId="22" xfId="1" applyFont="1" applyFill="1" applyBorder="1" applyAlignment="1" applyProtection="1">
      <alignment horizontal="left" vertical="center" indent="1"/>
    </xf>
    <xf numFmtId="0" fontId="3" fillId="3" borderId="32" xfId="1" applyFont="1" applyFill="1" applyBorder="1" applyAlignment="1" applyProtection="1">
      <alignment horizontal="left" vertical="center" indent="1"/>
    </xf>
    <xf numFmtId="0" fontId="2" fillId="3" borderId="31" xfId="1" applyFont="1" applyFill="1" applyBorder="1" applyAlignment="1" applyProtection="1">
      <alignment horizontal="center" vertical="center"/>
    </xf>
    <xf numFmtId="0" fontId="3" fillId="3" borderId="28" xfId="1" applyFont="1" applyFill="1" applyBorder="1" applyAlignment="1" applyProtection="1">
      <alignment horizontal="left" vertical="center" indent="1"/>
    </xf>
    <xf numFmtId="0" fontId="2" fillId="3" borderId="29" xfId="1" applyFont="1" applyFill="1" applyBorder="1" applyAlignment="1" applyProtection="1">
      <alignment horizontal="center" vertical="center"/>
    </xf>
    <xf numFmtId="0" fontId="2" fillId="3" borderId="18" xfId="1" applyFont="1" applyFill="1" applyBorder="1" applyAlignment="1" applyProtection="1">
      <alignment horizontal="center" vertical="center" wrapText="1"/>
    </xf>
    <xf numFmtId="0" fontId="3" fillId="3" borderId="23" xfId="1" applyFont="1" applyFill="1" applyBorder="1" applyAlignment="1" applyProtection="1">
      <alignment horizontal="left" vertical="center" indent="1"/>
    </xf>
    <xf numFmtId="0" fontId="2" fillId="3" borderId="13" xfId="1" applyFont="1" applyFill="1" applyBorder="1" applyAlignment="1" applyProtection="1">
      <alignment horizontal="center" vertical="center"/>
    </xf>
    <xf numFmtId="0" fontId="3" fillId="3" borderId="20" xfId="1" applyFont="1" applyFill="1" applyBorder="1" applyAlignment="1" applyProtection="1">
      <alignment horizontal="left" vertical="center" indent="1"/>
    </xf>
    <xf numFmtId="0" fontId="2" fillId="3" borderId="21" xfId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>
      <alignment vertical="center"/>
    </xf>
    <xf numFmtId="0" fontId="20" fillId="2" borderId="0" xfId="0" applyFont="1" applyFill="1"/>
    <xf numFmtId="0" fontId="22" fillId="2" borderId="0" xfId="0" applyFont="1" applyFill="1"/>
    <xf numFmtId="0" fontId="23" fillId="8" borderId="0" xfId="0" applyFont="1" applyFill="1" applyAlignment="1">
      <alignment horizontal="center"/>
    </xf>
    <xf numFmtId="0" fontId="24" fillId="2" borderId="0" xfId="0" applyFont="1" applyFill="1"/>
    <xf numFmtId="0" fontId="3" fillId="4" borderId="15" xfId="1" applyFont="1" applyFill="1" applyBorder="1" applyAlignment="1" applyProtection="1">
      <alignment horizontal="center" vertical="center"/>
    </xf>
    <xf numFmtId="0" fontId="3" fillId="4" borderId="18" xfId="1" applyFont="1" applyFill="1" applyBorder="1" applyAlignment="1" applyProtection="1">
      <alignment horizontal="center" vertical="center"/>
    </xf>
    <xf numFmtId="0" fontId="3" fillId="4" borderId="21" xfId="1" applyFont="1" applyFill="1" applyBorder="1" applyAlignment="1" applyProtection="1">
      <alignment horizontal="center" vertical="center"/>
    </xf>
    <xf numFmtId="0" fontId="26" fillId="8" borderId="7" xfId="0" applyFont="1" applyFill="1" applyBorder="1" applyAlignment="1">
      <alignment horizontal="center" vertical="center" wrapText="1"/>
    </xf>
    <xf numFmtId="0" fontId="18" fillId="7" borderId="7" xfId="0" applyFont="1" applyFill="1" applyBorder="1" applyAlignment="1">
      <alignment horizontal="center" vertical="center"/>
    </xf>
    <xf numFmtId="0" fontId="21" fillId="9" borderId="0" xfId="0" applyFont="1" applyFill="1"/>
    <xf numFmtId="0" fontId="2" fillId="4" borderId="12" xfId="1" applyFont="1" applyFill="1" applyBorder="1" applyAlignment="1" applyProtection="1">
      <alignment horizontal="center" vertical="center" wrapText="1"/>
    </xf>
    <xf numFmtId="0" fontId="3" fillId="3" borderId="18" xfId="1" applyFont="1" applyFill="1" applyBorder="1" applyAlignment="1" applyProtection="1">
      <alignment horizontal="center" vertical="center"/>
    </xf>
    <xf numFmtId="0" fontId="2" fillId="3" borderId="13" xfId="1" applyFont="1" applyFill="1" applyBorder="1" applyAlignment="1" applyProtection="1">
      <alignment horizontal="center" vertical="center" wrapText="1"/>
    </xf>
    <xf numFmtId="0" fontId="2" fillId="3" borderId="12" xfId="1" applyFont="1" applyFill="1" applyBorder="1" applyAlignment="1" applyProtection="1">
      <alignment horizontal="center" vertical="center" wrapText="1"/>
    </xf>
    <xf numFmtId="0" fontId="28" fillId="0" borderId="0" xfId="0" applyFont="1" applyFill="1" applyBorder="1" applyAlignment="1">
      <alignment horizontal="center" vertical="center"/>
    </xf>
    <xf numFmtId="0" fontId="28" fillId="0" borderId="0" xfId="0" applyFont="1" applyFill="1" applyAlignment="1">
      <alignment vertical="center"/>
    </xf>
    <xf numFmtId="0" fontId="27" fillId="12" borderId="0" xfId="0" applyFont="1" applyFill="1" applyAlignment="1">
      <alignment horizontal="center" vertical="center"/>
    </xf>
    <xf numFmtId="0" fontId="30" fillId="11" borderId="7" xfId="0" applyFont="1" applyFill="1" applyBorder="1" applyAlignment="1">
      <alignment horizontal="center"/>
    </xf>
    <xf numFmtId="0" fontId="1" fillId="4" borderId="15" xfId="1" applyFont="1" applyFill="1" applyBorder="1" applyAlignment="1" applyProtection="1">
      <alignment horizontal="center" vertical="center"/>
      <protection locked="0"/>
    </xf>
    <xf numFmtId="0" fontId="6" fillId="4" borderId="15" xfId="1" applyFont="1" applyFill="1" applyBorder="1" applyAlignment="1" applyProtection="1">
      <alignment vertical="center"/>
      <protection locked="0"/>
    </xf>
    <xf numFmtId="0" fontId="2" fillId="4" borderId="15" xfId="1" applyFont="1" applyFill="1" applyBorder="1" applyAlignment="1" applyProtection="1">
      <alignment horizontal="center" vertical="center"/>
      <protection locked="0"/>
    </xf>
    <xf numFmtId="0" fontId="1" fillId="4" borderId="18" xfId="1" applyFont="1" applyFill="1" applyBorder="1" applyAlignment="1" applyProtection="1">
      <alignment horizontal="center" vertical="center"/>
      <protection locked="0"/>
    </xf>
    <xf numFmtId="0" fontId="6" fillId="4" borderId="18" xfId="1" applyFont="1" applyFill="1" applyBorder="1" applyAlignment="1" applyProtection="1">
      <alignment vertical="center"/>
      <protection locked="0"/>
    </xf>
    <xf numFmtId="0" fontId="2" fillId="4" borderId="18" xfId="1" applyFont="1" applyFill="1" applyBorder="1" applyAlignment="1" applyProtection="1">
      <alignment horizontal="center" vertical="center"/>
      <protection locked="0"/>
    </xf>
    <xf numFmtId="0" fontId="6" fillId="3" borderId="18" xfId="1" applyFont="1" applyFill="1" applyBorder="1" applyAlignment="1" applyProtection="1">
      <alignment vertical="center"/>
      <protection locked="0"/>
    </xf>
    <xf numFmtId="0" fontId="2" fillId="4" borderId="21" xfId="1" applyFont="1" applyFill="1" applyBorder="1" applyAlignment="1" applyProtection="1">
      <alignment horizontal="center" vertical="center"/>
      <protection locked="0"/>
    </xf>
    <xf numFmtId="0" fontId="1" fillId="4" borderId="21" xfId="1" applyFont="1" applyFill="1" applyBorder="1" applyAlignment="1" applyProtection="1">
      <alignment horizontal="center" vertical="center"/>
      <protection locked="0"/>
    </xf>
    <xf numFmtId="0" fontId="6" fillId="4" borderId="21" xfId="1" applyFont="1" applyFill="1" applyBorder="1" applyAlignment="1" applyProtection="1">
      <alignment vertical="center"/>
      <protection locked="0"/>
    </xf>
    <xf numFmtId="0" fontId="31" fillId="4" borderId="0" xfId="0" applyFont="1" applyFill="1"/>
    <xf numFmtId="0" fontId="31" fillId="4" borderId="0" xfId="0" applyFont="1" applyFill="1" applyAlignment="1">
      <alignment horizontal="center"/>
    </xf>
    <xf numFmtId="0" fontId="19" fillId="13" borderId="7" xfId="0" applyFont="1" applyFill="1" applyBorder="1" applyAlignment="1">
      <alignment horizontal="center" vertical="center"/>
    </xf>
    <xf numFmtId="0" fontId="19" fillId="13" borderId="7" xfId="0" applyFont="1" applyFill="1" applyBorder="1" applyAlignment="1">
      <alignment vertical="center"/>
    </xf>
    <xf numFmtId="0" fontId="19" fillId="14" borderId="7" xfId="0" applyFont="1" applyFill="1" applyBorder="1" applyAlignment="1">
      <alignment horizontal="center" vertical="center"/>
    </xf>
    <xf numFmtId="0" fontId="19" fillId="14" borderId="7" xfId="0" applyFont="1" applyFill="1" applyBorder="1" applyAlignment="1">
      <alignment vertical="center"/>
    </xf>
    <xf numFmtId="0" fontId="33" fillId="0" borderId="0" xfId="0" applyFont="1" applyFill="1" applyBorder="1" applyAlignment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1" fillId="4" borderId="13" xfId="1" applyFont="1" applyFill="1" applyBorder="1" applyAlignment="1" applyProtection="1">
      <alignment horizontal="center" vertical="center"/>
      <protection locked="0"/>
    </xf>
    <xf numFmtId="0" fontId="6" fillId="3" borderId="13" xfId="1" applyFont="1" applyFill="1" applyBorder="1" applyAlignment="1" applyProtection="1">
      <alignment vertical="center"/>
      <protection locked="0"/>
    </xf>
    <xf numFmtId="0" fontId="2" fillId="4" borderId="13" xfId="1" applyFont="1" applyFill="1" applyBorder="1" applyAlignment="1" applyProtection="1">
      <alignment horizontal="center" vertical="center"/>
      <protection locked="0"/>
    </xf>
    <xf numFmtId="0" fontId="6" fillId="4" borderId="33" xfId="1" applyFont="1" applyFill="1" applyBorder="1" applyAlignment="1" applyProtection="1">
      <alignment horizontal="left" vertical="center" indent="1"/>
    </xf>
    <xf numFmtId="0" fontId="6" fillId="4" borderId="34" xfId="1" applyFont="1" applyFill="1" applyBorder="1" applyAlignment="1" applyProtection="1">
      <alignment horizontal="left" vertical="center" indent="1"/>
    </xf>
    <xf numFmtId="0" fontId="3" fillId="4" borderId="13" xfId="1" applyFont="1" applyFill="1" applyBorder="1" applyAlignment="1" applyProtection="1">
      <alignment horizontal="center" vertical="center"/>
    </xf>
    <xf numFmtId="0" fontId="6" fillId="4" borderId="13" xfId="1" applyFont="1" applyFill="1" applyBorder="1" applyAlignment="1" applyProtection="1">
      <alignment vertical="center"/>
      <protection locked="0"/>
    </xf>
    <xf numFmtId="0" fontId="3" fillId="3" borderId="21" xfId="1" applyFont="1" applyFill="1" applyBorder="1" applyAlignment="1" applyProtection="1">
      <alignment horizontal="center" vertical="center"/>
    </xf>
    <xf numFmtId="0" fontId="6" fillId="3" borderId="21" xfId="1" applyFont="1" applyFill="1" applyBorder="1" applyAlignment="1" applyProtection="1">
      <alignment vertical="center"/>
      <protection locked="0"/>
    </xf>
    <xf numFmtId="0" fontId="34" fillId="15" borderId="0" xfId="2" applyBorder="1" applyAlignment="1">
      <alignment vertical="center" wrapText="1"/>
    </xf>
    <xf numFmtId="0" fontId="34" fillId="15" borderId="0" xfId="2" applyBorder="1" applyAlignment="1">
      <alignment vertical="center"/>
    </xf>
    <xf numFmtId="0" fontId="34" fillId="15" borderId="0" xfId="2" applyBorder="1" applyAlignment="1">
      <alignment horizontal="center" vertical="center" wrapText="1"/>
    </xf>
    <xf numFmtId="0" fontId="34" fillId="15" borderId="0" xfId="2" applyBorder="1" applyAlignment="1">
      <alignment horizontal="justify" vertical="center"/>
    </xf>
    <xf numFmtId="0" fontId="34" fillId="15" borderId="0" xfId="2" applyBorder="1" applyAlignment="1">
      <alignment horizontal="center" vertical="center"/>
    </xf>
    <xf numFmtId="0" fontId="27" fillId="16" borderId="0" xfId="3"/>
    <xf numFmtId="0" fontId="27" fillId="16" borderId="0" xfId="3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0" fontId="37" fillId="2" borderId="14" xfId="0" applyFont="1" applyFill="1" applyBorder="1" applyAlignment="1">
      <alignment horizontal="center" vertical="center"/>
    </xf>
    <xf numFmtId="0" fontId="37" fillId="2" borderId="16" xfId="0" applyFont="1" applyFill="1" applyBorder="1" applyAlignment="1">
      <alignment horizontal="center" vertical="center" wrapText="1"/>
    </xf>
    <xf numFmtId="0" fontId="35" fillId="2" borderId="11" xfId="0" applyFont="1" applyFill="1" applyBorder="1" applyAlignment="1">
      <alignment horizontal="center" vertical="center"/>
    </xf>
    <xf numFmtId="0" fontId="35" fillId="2" borderId="6" xfId="0" applyFont="1" applyFill="1" applyBorder="1" applyAlignment="1">
      <alignment horizontal="center" vertical="center"/>
    </xf>
    <xf numFmtId="0" fontId="35" fillId="2" borderId="6" xfId="0" applyFont="1" applyFill="1" applyBorder="1" applyAlignment="1">
      <alignment horizontal="center" vertical="center" wrapText="1"/>
    </xf>
    <xf numFmtId="0" fontId="35" fillId="2" borderId="38" xfId="0" applyFont="1" applyFill="1" applyBorder="1" applyAlignment="1">
      <alignment horizontal="center" vertical="center"/>
    </xf>
    <xf numFmtId="0" fontId="35" fillId="2" borderId="25" xfId="0" applyFont="1" applyFill="1" applyBorder="1" applyAlignment="1">
      <alignment horizontal="center" vertical="center"/>
    </xf>
    <xf numFmtId="0" fontId="36" fillId="2" borderId="35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left" vertical="center" indent="1"/>
    </xf>
    <xf numFmtId="0" fontId="36" fillId="2" borderId="2" xfId="0" applyFont="1" applyFill="1" applyBorder="1" applyAlignment="1">
      <alignment horizontal="center" vertical="center"/>
    </xf>
    <xf numFmtId="0" fontId="36" fillId="2" borderId="9" xfId="0" applyFont="1" applyFill="1" applyBorder="1" applyAlignment="1">
      <alignment horizontal="left" vertical="center" indent="1"/>
    </xf>
    <xf numFmtId="0" fontId="36" fillId="2" borderId="36" xfId="0" applyFont="1" applyFill="1" applyBorder="1" applyAlignment="1">
      <alignment horizontal="center" vertical="center"/>
    </xf>
    <xf numFmtId="0" fontId="36" fillId="4" borderId="35" xfId="0" applyFont="1" applyFill="1" applyBorder="1" applyAlignment="1">
      <alignment horizontal="center" vertical="center"/>
    </xf>
    <xf numFmtId="0" fontId="36" fillId="4" borderId="2" xfId="0" applyFont="1" applyFill="1" applyBorder="1" applyAlignment="1">
      <alignment horizontal="left" vertical="center" indent="1"/>
    </xf>
    <xf numFmtId="0" fontId="36" fillId="4" borderId="2" xfId="0" applyFont="1" applyFill="1" applyBorder="1" applyAlignment="1">
      <alignment horizontal="center" vertical="center"/>
    </xf>
    <xf numFmtId="0" fontId="36" fillId="4" borderId="9" xfId="0" applyFont="1" applyFill="1" applyBorder="1" applyAlignment="1">
      <alignment horizontal="left" vertical="center" indent="1"/>
    </xf>
    <xf numFmtId="0" fontId="36" fillId="4" borderId="36" xfId="0" applyFont="1" applyFill="1" applyBorder="1" applyAlignment="1">
      <alignment horizontal="center" vertical="center"/>
    </xf>
    <xf numFmtId="0" fontId="36" fillId="0" borderId="0" xfId="0" applyFont="1" applyAlignment="1">
      <alignment vertical="center"/>
    </xf>
    <xf numFmtId="0" fontId="36" fillId="17" borderId="17" xfId="0" applyFont="1" applyFill="1" applyBorder="1" applyAlignment="1">
      <alignment vertical="center"/>
    </xf>
    <xf numFmtId="0" fontId="36" fillId="17" borderId="19" xfId="0" applyFont="1" applyFill="1" applyBorder="1" applyAlignment="1">
      <alignment horizontal="center" vertical="center"/>
    </xf>
    <xf numFmtId="0" fontId="36" fillId="3" borderId="17" xfId="0" applyFont="1" applyFill="1" applyBorder="1" applyAlignment="1">
      <alignment vertical="center"/>
    </xf>
    <xf numFmtId="0" fontId="36" fillId="17" borderId="20" xfId="0" applyFont="1" applyFill="1" applyBorder="1" applyAlignment="1">
      <alignment vertical="center"/>
    </xf>
    <xf numFmtId="0" fontId="36" fillId="17" borderId="34" xfId="0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3" borderId="3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left" vertical="center" indent="1"/>
    </xf>
    <xf numFmtId="0" fontId="36" fillId="3" borderId="2" xfId="0" applyFont="1" applyFill="1" applyBorder="1" applyAlignment="1">
      <alignment horizontal="center" vertical="center"/>
    </xf>
    <xf numFmtId="0" fontId="36" fillId="3" borderId="9" xfId="0" applyFont="1" applyFill="1" applyBorder="1" applyAlignment="1">
      <alignment horizontal="left" vertical="center" indent="1"/>
    </xf>
    <xf numFmtId="0" fontId="36" fillId="3" borderId="36" xfId="0" applyFont="1" applyFill="1" applyBorder="1" applyAlignment="1">
      <alignment horizontal="center" vertical="center"/>
    </xf>
    <xf numFmtId="0" fontId="36" fillId="4" borderId="37" xfId="0" applyFont="1" applyFill="1" applyBorder="1" applyAlignment="1">
      <alignment horizontal="left" vertical="center" indent="1"/>
    </xf>
    <xf numFmtId="0" fontId="36" fillId="4" borderId="37" xfId="0" applyFont="1" applyFill="1" applyBorder="1" applyAlignment="1">
      <alignment horizontal="center" vertical="center"/>
    </xf>
    <xf numFmtId="0" fontId="36" fillId="4" borderId="39" xfId="0" applyFont="1" applyFill="1" applyBorder="1" applyAlignment="1">
      <alignment horizontal="left" vertical="center" indent="1"/>
    </xf>
    <xf numFmtId="0" fontId="36" fillId="0" borderId="0" xfId="0" applyFont="1" applyAlignment="1">
      <alignment horizontal="left" vertical="center" indent="1"/>
    </xf>
    <xf numFmtId="0" fontId="5" fillId="4" borderId="18" xfId="1" applyFont="1" applyFill="1" applyBorder="1" applyAlignment="1" applyProtection="1">
      <alignment vertical="center"/>
      <protection locked="0"/>
    </xf>
    <xf numFmtId="0" fontId="17" fillId="4" borderId="30" xfId="1" applyFont="1" applyFill="1" applyBorder="1" applyAlignment="1" applyProtection="1">
      <alignment horizontal="left" vertical="center" indent="1"/>
    </xf>
    <xf numFmtId="0" fontId="3" fillId="10" borderId="18" xfId="1" applyFont="1" applyFill="1" applyBorder="1" applyAlignment="1" applyProtection="1">
      <alignment horizontal="center" vertical="center"/>
    </xf>
    <xf numFmtId="0" fontId="1" fillId="10" borderId="18" xfId="1" applyFont="1" applyFill="1" applyBorder="1" applyAlignment="1" applyProtection="1">
      <alignment horizontal="center" vertical="center"/>
      <protection locked="0"/>
    </xf>
    <xf numFmtId="0" fontId="6" fillId="10" borderId="18" xfId="1" applyFont="1" applyFill="1" applyBorder="1" applyAlignment="1" applyProtection="1">
      <alignment vertical="center"/>
      <protection locked="0"/>
    </xf>
    <xf numFmtId="0" fontId="2" fillId="10" borderId="18" xfId="1" applyFont="1" applyFill="1" applyBorder="1" applyAlignment="1" applyProtection="1">
      <alignment horizontal="center" vertical="center"/>
      <protection locked="0"/>
    </xf>
    <xf numFmtId="0" fontId="3" fillId="10" borderId="21" xfId="1" applyFont="1" applyFill="1" applyBorder="1" applyAlignment="1" applyProtection="1">
      <alignment horizontal="center" vertical="center"/>
    </xf>
    <xf numFmtId="0" fontId="1" fillId="10" borderId="21" xfId="1" applyFont="1" applyFill="1" applyBorder="1" applyAlignment="1" applyProtection="1">
      <alignment horizontal="center" vertical="center"/>
      <protection locked="0"/>
    </xf>
    <xf numFmtId="0" fontId="6" fillId="10" borderId="21" xfId="1" applyFont="1" applyFill="1" applyBorder="1" applyAlignment="1" applyProtection="1">
      <alignment vertical="center"/>
      <protection locked="0"/>
    </xf>
    <xf numFmtId="0" fontId="2" fillId="10" borderId="21" xfId="1" applyFont="1" applyFill="1" applyBorder="1" applyAlignment="1" applyProtection="1">
      <alignment horizontal="center" vertical="center"/>
      <protection locked="0"/>
    </xf>
    <xf numFmtId="0" fontId="41" fillId="9" borderId="0" xfId="0" applyFont="1" applyFill="1"/>
    <xf numFmtId="0" fontId="42" fillId="9" borderId="0" xfId="0" applyFont="1" applyFill="1"/>
    <xf numFmtId="0" fontId="43" fillId="9" borderId="0" xfId="0" applyFont="1" applyFill="1"/>
    <xf numFmtId="0" fontId="44" fillId="9" borderId="0" xfId="0" applyFont="1" applyFill="1"/>
    <xf numFmtId="0" fontId="45" fillId="9" borderId="0" xfId="0" applyFont="1" applyFill="1"/>
    <xf numFmtId="0" fontId="30" fillId="9" borderId="0" xfId="0" applyFont="1" applyFill="1"/>
    <xf numFmtId="0" fontId="22" fillId="9" borderId="0" xfId="0" applyFont="1" applyFill="1"/>
    <xf numFmtId="0" fontId="46" fillId="9" borderId="0" xfId="0" applyFont="1" applyFill="1"/>
    <xf numFmtId="0" fontId="47" fillId="9" borderId="0" xfId="0" applyFont="1" applyFill="1"/>
    <xf numFmtId="0" fontId="48" fillId="9" borderId="0" xfId="0" applyFont="1" applyFill="1"/>
    <xf numFmtId="0" fontId="49" fillId="9" borderId="0" xfId="0" applyFont="1" applyFill="1"/>
    <xf numFmtId="0" fontId="50" fillId="15" borderId="0" xfId="2" applyFont="1" applyBorder="1" applyAlignment="1">
      <alignment horizontal="justify" vertical="center"/>
    </xf>
    <xf numFmtId="0" fontId="50" fillId="15" borderId="0" xfId="2" applyFont="1" applyBorder="1" applyAlignment="1">
      <alignment vertical="center"/>
    </xf>
    <xf numFmtId="0" fontId="43" fillId="4" borderId="0" xfId="0" applyFont="1" applyFill="1"/>
    <xf numFmtId="0" fontId="43" fillId="15" borderId="0" xfId="2" applyFont="1" applyBorder="1" applyAlignment="1">
      <alignment vertical="center" wrapText="1"/>
    </xf>
    <xf numFmtId="0" fontId="30" fillId="15" borderId="0" xfId="2" applyFont="1" applyBorder="1" applyAlignment="1">
      <alignment vertical="center"/>
    </xf>
    <xf numFmtId="0" fontId="30" fillId="15" borderId="0" xfId="2" applyFont="1" applyBorder="1" applyAlignment="1">
      <alignment horizontal="center" vertical="center"/>
    </xf>
    <xf numFmtId="0" fontId="36" fillId="4" borderId="4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52" fillId="0" borderId="7" xfId="0" applyFont="1" applyBorder="1" applyAlignment="1">
      <alignment horizontal="center"/>
    </xf>
    <xf numFmtId="0" fontId="53" fillId="4" borderId="18" xfId="1" applyFont="1" applyFill="1" applyBorder="1" applyAlignment="1" applyProtection="1">
      <alignment horizontal="center" vertical="center"/>
      <protection locked="0"/>
    </xf>
    <xf numFmtId="0" fontId="5" fillId="3" borderId="18" xfId="1" applyFont="1" applyFill="1" applyBorder="1" applyAlignment="1" applyProtection="1">
      <alignment vertical="center"/>
      <protection locked="0"/>
    </xf>
    <xf numFmtId="0" fontId="17" fillId="4" borderId="18" xfId="1" applyFont="1" applyFill="1" applyBorder="1" applyAlignment="1" applyProtection="1">
      <alignment vertical="center"/>
      <protection locked="0"/>
    </xf>
    <xf numFmtId="0" fontId="38" fillId="0" borderId="0" xfId="0" applyFont="1" applyAlignment="1">
      <alignment horizontal="center" vertical="center"/>
    </xf>
    <xf numFmtId="0" fontId="51" fillId="0" borderId="1" xfId="0" applyFont="1" applyBorder="1" applyAlignment="1">
      <alignment horizontal="center" vertical="center"/>
    </xf>
    <xf numFmtId="0" fontId="40" fillId="6" borderId="7" xfId="0" applyFont="1" applyFill="1" applyBorder="1" applyAlignment="1">
      <alignment horizontal="center" vertical="center"/>
    </xf>
    <xf numFmtId="0" fontId="4" fillId="0" borderId="0" xfId="1" applyFont="1" applyFill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 vertical="center"/>
    </xf>
    <xf numFmtId="0" fontId="29" fillId="0" borderId="0" xfId="0" applyFont="1" applyAlignment="1">
      <alignment horizontal="center" vertical="center"/>
    </xf>
    <xf numFmtId="0" fontId="52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25" fillId="10" borderId="0" xfId="0" applyFont="1" applyFill="1" applyBorder="1" applyAlignment="1">
      <alignment horizontal="center" vertical="center"/>
    </xf>
  </cellXfs>
  <cellStyles count="4">
    <cellStyle name="Accent3" xfId="3" builtinId="37"/>
    <cellStyle name="Good" xfId="2" builtinId="26"/>
    <cellStyle name="Normal" xfId="0" builtinId="0"/>
    <cellStyle name="Normal_AN_Genap" xfId="1" xr:uid="{00000000-0005-0000-0000-000003000000}"/>
  </cellStyles>
  <dxfs count="6">
    <dxf>
      <font>
        <color rgb="FFFFC000"/>
      </font>
      <fill>
        <patternFill>
          <bgColor rgb="FFFF0000"/>
        </patternFill>
      </fill>
    </dxf>
    <dxf>
      <font>
        <color rgb="FFFFC000"/>
      </font>
      <fill>
        <patternFill>
          <bgColor rgb="FFFF0000"/>
        </patternFill>
      </fill>
    </dxf>
    <dxf>
      <font>
        <color theme="0"/>
      </font>
    </dxf>
    <dxf>
      <font>
        <sz val="11"/>
        <color rgb="FF9C0006"/>
      </font>
      <fill>
        <patternFill>
          <bgColor rgb="FFFFC7CE"/>
        </patternFill>
      </fill>
    </dxf>
    <dxf>
      <font>
        <sz val="11"/>
        <color rgb="FF006100"/>
      </font>
      <fill>
        <patternFill>
          <bgColor rgb="FFC6EFCE"/>
        </patternFill>
      </fill>
    </dxf>
    <dxf>
      <font>
        <color theme="0"/>
      </font>
    </dxf>
  </dxfs>
  <tableStyles count="0" defaultTableStyle="TableStyleMedium9" defaultPivotStyle="PivotStyleLight16"/>
  <colors>
    <mruColors>
      <color rgb="FF3A5A28"/>
      <color rgb="FFCCF0E9"/>
      <color rgb="FF265C22"/>
      <color rgb="FF485925"/>
      <color rgb="FFBEF0D2"/>
      <color rgb="FFD0FE7E"/>
      <color rgb="FFFFFF7D"/>
      <color rgb="FFF9B073"/>
      <color rgb="FF80808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110"/>
  <sheetViews>
    <sheetView showGridLines="0" zoomScale="90" zoomScaleNormal="90" workbookViewId="0">
      <pane xSplit="2" ySplit="3" topLeftCell="C22" activePane="bottomRight" state="frozen"/>
      <selection pane="topRight" activeCell="C1" sqref="C1"/>
      <selection pane="bottomLeft" activeCell="A3" sqref="A3"/>
      <selection pane="bottomRight" activeCell="H6" sqref="H6"/>
    </sheetView>
  </sheetViews>
  <sheetFormatPr defaultColWidth="9.140625" defaultRowHeight="22.5" customHeight="1" outlineLevelCol="1" x14ac:dyDescent="0.25"/>
  <cols>
    <col min="1" max="1" width="4.28515625" style="140" customWidth="1"/>
    <col min="2" max="2" width="4.85546875" style="141" customWidth="1"/>
    <col min="3" max="3" width="11.42578125" style="142" customWidth="1"/>
    <col min="4" max="4" width="49.85546875" style="142" customWidth="1"/>
    <col min="5" max="6" width="5.7109375" style="141" customWidth="1"/>
    <col min="7" max="7" width="26.42578125" style="142" customWidth="1"/>
    <col min="8" max="8" width="28.140625" style="142" customWidth="1"/>
    <col min="9" max="9" width="28.42578125" style="142" customWidth="1"/>
    <col min="10" max="10" width="10.7109375" style="141" customWidth="1" outlineLevel="1"/>
    <col min="11" max="11" width="5.7109375" style="142" customWidth="1" outlineLevel="1"/>
    <col min="12" max="12" width="6.7109375" style="141" customWidth="1"/>
    <col min="13" max="13" width="4.42578125" style="140" customWidth="1"/>
    <col min="14" max="14" width="27.28515625" style="140" customWidth="1"/>
    <col min="15" max="15" width="9.140625" style="141" customWidth="1"/>
    <col min="16" max="16384" width="9.140625" style="140"/>
  </cols>
  <sheetData>
    <row r="1" spans="2:15" ht="22.5" customHeight="1" x14ac:dyDescent="0.25">
      <c r="B1" s="210" t="s">
        <v>155</v>
      </c>
      <c r="C1" s="210"/>
      <c r="D1" s="210"/>
      <c r="E1" s="210"/>
      <c r="F1" s="210"/>
      <c r="G1" s="210"/>
      <c r="H1" s="210"/>
      <c r="I1" s="210"/>
      <c r="J1" s="210"/>
      <c r="K1" s="210"/>
      <c r="L1" s="210"/>
    </row>
    <row r="2" spans="2:15" ht="22.5" customHeight="1" thickBot="1" x14ac:dyDescent="0.3">
      <c r="C2" s="211" t="s">
        <v>181</v>
      </c>
      <c r="D2" s="211"/>
      <c r="E2" s="211"/>
      <c r="F2" s="211"/>
      <c r="G2" s="211"/>
      <c r="H2" s="211"/>
      <c r="I2" s="211"/>
      <c r="J2" s="211"/>
      <c r="K2" s="211"/>
    </row>
    <row r="3" spans="2:15" s="141" customFormat="1" ht="34.5" customHeight="1" x14ac:dyDescent="0.25">
      <c r="B3" s="145" t="s">
        <v>140</v>
      </c>
      <c r="C3" s="146" t="s">
        <v>141</v>
      </c>
      <c r="D3" s="146" t="s">
        <v>142</v>
      </c>
      <c r="E3" s="146" t="s">
        <v>7</v>
      </c>
      <c r="F3" s="146" t="s">
        <v>143</v>
      </c>
      <c r="G3" s="146" t="s">
        <v>144</v>
      </c>
      <c r="H3" s="146" t="s">
        <v>144</v>
      </c>
      <c r="I3" s="146" t="s">
        <v>144</v>
      </c>
      <c r="J3" s="147" t="s">
        <v>147</v>
      </c>
      <c r="K3" s="148" t="s">
        <v>150</v>
      </c>
      <c r="L3" s="149" t="s">
        <v>146</v>
      </c>
      <c r="N3" s="143" t="s">
        <v>153</v>
      </c>
      <c r="O3" s="144" t="s">
        <v>154</v>
      </c>
    </row>
    <row r="4" spans="2:15" ht="22.5" customHeight="1" x14ac:dyDescent="0.25">
      <c r="B4" s="155">
        <v>1</v>
      </c>
      <c r="C4" s="156" t="str">
        <f>IFERROR(VLOOKUP($D4,Gudang!$E$4:$H$13,2,0),"")</f>
        <v>MKU6201</v>
      </c>
      <c r="D4" s="156" t="s">
        <v>90</v>
      </c>
      <c r="E4" s="156">
        <f>IFERROR(VLOOKUP($D4,Gudang!$E$4:$H$13,3,0),"")</f>
        <v>2</v>
      </c>
      <c r="F4" s="156">
        <f>IFERROR(VLOOKUP($D4,Gudang!$E$4:$H$13,4,0),"")</f>
        <v>2</v>
      </c>
      <c r="G4" s="156"/>
      <c r="H4" s="156"/>
      <c r="I4" s="156"/>
      <c r="J4" s="157" t="s">
        <v>149</v>
      </c>
      <c r="K4" s="158">
        <f>COUNTA($G4:$I4)</f>
        <v>0</v>
      </c>
      <c r="L4" s="159" t="str">
        <f>IFERROR(IF(J4&lt;&gt;"P",(E4*2)/K4,E4/K4),"")</f>
        <v/>
      </c>
      <c r="M4" s="160"/>
      <c r="N4" s="161" t="s">
        <v>156</v>
      </c>
      <c r="O4" s="162">
        <f t="shared" ref="O4:O16" si="0">(SUMIF($G$4:$G$52,N4,$L$4:$L$52))+(SUMIF($H$4:$H$52,N4,$L$4:$L$52))+(SUMIF($I$4:$I$52,N4,$L$4:$L$52))</f>
        <v>13.333333333333332</v>
      </c>
    </row>
    <row r="5" spans="2:15" ht="22.5" customHeight="1" x14ac:dyDescent="0.25">
      <c r="B5" s="155">
        <v>2</v>
      </c>
      <c r="C5" s="156" t="str">
        <f>IFERROR(VLOOKUP($D5,Gudang!$E$4:$H$13,2,0),"")</f>
        <v>MKU6209</v>
      </c>
      <c r="D5" s="156" t="s">
        <v>91</v>
      </c>
      <c r="E5" s="156">
        <f>IFERROR(VLOOKUP($D5,Gudang!$E$4:$H$13,3,0),"")</f>
        <v>2</v>
      </c>
      <c r="F5" s="156">
        <f>IFERROR(VLOOKUP($D5,Gudang!$E$4:$H$13,4,0),"")</f>
        <v>2</v>
      </c>
      <c r="G5" s="156" t="s">
        <v>152</v>
      </c>
      <c r="H5" s="156"/>
      <c r="I5" s="156"/>
      <c r="J5" s="157" t="s">
        <v>149</v>
      </c>
      <c r="K5" s="158">
        <f t="shared" ref="K5:K52" si="1">COUNTA($G5:$I5)</f>
        <v>1</v>
      </c>
      <c r="L5" s="159">
        <f t="shared" ref="L5:L52" si="2">IFERROR(IF(J5&lt;&gt;"P",(E5*2)/K5,E5/K5),"")</f>
        <v>2</v>
      </c>
      <c r="M5" s="160"/>
      <c r="N5" s="163" t="s">
        <v>69</v>
      </c>
      <c r="O5" s="162">
        <f t="shared" si="0"/>
        <v>13.333333333333334</v>
      </c>
    </row>
    <row r="6" spans="2:15" ht="22.5" customHeight="1" x14ac:dyDescent="0.25">
      <c r="B6" s="155">
        <v>3</v>
      </c>
      <c r="C6" s="156" t="str">
        <f>IFERROR(VLOOKUP($D6,Gudang!$E$4:$H$13,2,0),"")</f>
        <v>MKU6213</v>
      </c>
      <c r="D6" s="156" t="s">
        <v>96</v>
      </c>
      <c r="E6" s="156">
        <f>IFERROR(VLOOKUP($D6,Gudang!$E$4:$H$13,3,0),"")</f>
        <v>2</v>
      </c>
      <c r="F6" s="156">
        <f>IFERROR(VLOOKUP($D6,Gudang!$E$4:$H$13,4,0),"")</f>
        <v>2</v>
      </c>
      <c r="G6" s="156" t="s">
        <v>69</v>
      </c>
      <c r="H6" s="156"/>
      <c r="I6" s="156"/>
      <c r="J6" s="157" t="s">
        <v>149</v>
      </c>
      <c r="K6" s="158">
        <f t="shared" si="1"/>
        <v>1</v>
      </c>
      <c r="L6" s="159">
        <f t="shared" si="2"/>
        <v>2</v>
      </c>
      <c r="M6" s="160"/>
      <c r="N6" s="161" t="s">
        <v>70</v>
      </c>
      <c r="O6" s="162">
        <f t="shared" si="0"/>
        <v>0</v>
      </c>
    </row>
    <row r="7" spans="2:15" ht="22.5" customHeight="1" x14ac:dyDescent="0.25">
      <c r="B7" s="155">
        <v>4</v>
      </c>
      <c r="C7" s="156" t="str">
        <f>IFERROR(VLOOKUP($D7,Gudang!$E$4:$H$13,2,0),"")</f>
        <v>MDK6201</v>
      </c>
      <c r="D7" s="156" t="s">
        <v>97</v>
      </c>
      <c r="E7" s="156">
        <f>IFERROR(VLOOKUP($D7,Gudang!$E$4:$H$13,3,0),"")</f>
        <v>2</v>
      </c>
      <c r="F7" s="156">
        <f>IFERROR(VLOOKUP($D7,Gudang!$E$4:$H$13,4,0),"")</f>
        <v>2</v>
      </c>
      <c r="G7" s="156" t="s">
        <v>66</v>
      </c>
      <c r="H7" s="156"/>
      <c r="I7" s="156"/>
      <c r="J7" s="157" t="s">
        <v>149</v>
      </c>
      <c r="K7" s="158">
        <f t="shared" si="1"/>
        <v>1</v>
      </c>
      <c r="L7" s="159">
        <f t="shared" si="2"/>
        <v>2</v>
      </c>
      <c r="M7" s="160"/>
      <c r="N7" s="163" t="s">
        <v>65</v>
      </c>
      <c r="O7" s="162">
        <f t="shared" si="0"/>
        <v>10</v>
      </c>
    </row>
    <row r="8" spans="2:15" ht="22.5" customHeight="1" x14ac:dyDescent="0.25">
      <c r="B8" s="155">
        <v>5</v>
      </c>
      <c r="C8" s="156" t="str">
        <f>IFERROR(VLOOKUP($D8,Gudang!$E$4:$H$13,2,0),"")</f>
        <v>MKU6212</v>
      </c>
      <c r="D8" s="156" t="s">
        <v>170</v>
      </c>
      <c r="E8" s="156">
        <f>IFERROR(VLOOKUP($D8,Gudang!$E$4:$H$13,3,0),"")</f>
        <v>2</v>
      </c>
      <c r="F8" s="156">
        <f>IFERROR(VLOOKUP($D8,Gudang!$E$4:$H$13,4,0),"")</f>
        <v>2</v>
      </c>
      <c r="G8" s="156" t="s">
        <v>179</v>
      </c>
      <c r="H8" s="156" t="s">
        <v>156</v>
      </c>
      <c r="I8" s="156"/>
      <c r="J8" s="157" t="s">
        <v>149</v>
      </c>
      <c r="K8" s="158">
        <f t="shared" si="1"/>
        <v>2</v>
      </c>
      <c r="L8" s="159">
        <f t="shared" si="2"/>
        <v>1</v>
      </c>
      <c r="M8" s="160"/>
      <c r="N8" s="161" t="s">
        <v>66</v>
      </c>
      <c r="O8" s="162">
        <f t="shared" si="0"/>
        <v>10</v>
      </c>
    </row>
    <row r="9" spans="2:15" ht="22.5" customHeight="1" x14ac:dyDescent="0.25">
      <c r="B9" s="155">
        <v>6</v>
      </c>
      <c r="C9" s="156" t="str">
        <f>IFERROR(VLOOKUP($D9,Gudang!$E$4:$H$13,2,0),"")</f>
        <v>PSE6310</v>
      </c>
      <c r="D9" s="156" t="s">
        <v>172</v>
      </c>
      <c r="E9" s="156">
        <f>IFERROR(VLOOKUP($D9,Gudang!$E$4:$H$13,3,0),"")</f>
        <v>3</v>
      </c>
      <c r="F9" s="156">
        <f>IFERROR(VLOOKUP($D9,Gudang!$E$4:$H$13,4,0),"")</f>
        <v>2</v>
      </c>
      <c r="G9" s="156" t="s">
        <v>63</v>
      </c>
      <c r="H9" s="156" t="s">
        <v>152</v>
      </c>
      <c r="I9" s="156"/>
      <c r="J9" s="157" t="s">
        <v>149</v>
      </c>
      <c r="K9" s="158">
        <f t="shared" si="1"/>
        <v>2</v>
      </c>
      <c r="L9" s="159">
        <f t="shared" si="2"/>
        <v>1.5</v>
      </c>
      <c r="M9" s="160"/>
      <c r="N9" s="163" t="s">
        <v>71</v>
      </c>
      <c r="O9" s="162">
        <f t="shared" si="0"/>
        <v>10</v>
      </c>
    </row>
    <row r="10" spans="2:15" ht="22.5" customHeight="1" x14ac:dyDescent="0.25">
      <c r="B10" s="155">
        <v>7</v>
      </c>
      <c r="C10" s="156" t="str">
        <f>IFERROR(VLOOKUP($D10,Gudang!$E$4:$H$13,2,0),"")</f>
        <v>PSE6209</v>
      </c>
      <c r="D10" s="156" t="s">
        <v>174</v>
      </c>
      <c r="E10" s="156">
        <f>IFERROR(VLOOKUP($D10,Gudang!$E$4:$H$13,3,0),"")</f>
        <v>2</v>
      </c>
      <c r="F10" s="156">
        <f>IFERROR(VLOOKUP($D10,Gudang!$E$4:$H$13,4,0),"")</f>
        <v>2</v>
      </c>
      <c r="G10" s="156" t="s">
        <v>152</v>
      </c>
      <c r="H10" s="156" t="s">
        <v>71</v>
      </c>
      <c r="I10" s="156"/>
      <c r="J10" s="157" t="s">
        <v>148</v>
      </c>
      <c r="K10" s="158">
        <f t="shared" si="1"/>
        <v>2</v>
      </c>
      <c r="L10" s="159">
        <f t="shared" si="2"/>
        <v>2</v>
      </c>
      <c r="M10" s="160"/>
      <c r="N10" s="161" t="s">
        <v>73</v>
      </c>
      <c r="O10" s="162">
        <f t="shared" si="0"/>
        <v>9.6666666666666661</v>
      </c>
    </row>
    <row r="11" spans="2:15" ht="22.5" customHeight="1" x14ac:dyDescent="0.25">
      <c r="B11" s="155">
        <v>8</v>
      </c>
      <c r="C11" s="156" t="str">
        <f>IFERROR(VLOOKUP($D11,Gudang!$E$4:$H$13,2,0),"")</f>
        <v>MKU6207</v>
      </c>
      <c r="D11" s="156" t="s">
        <v>98</v>
      </c>
      <c r="E11" s="156">
        <f>IFERROR(VLOOKUP($D11,Gudang!$E$4:$H$13,3,0),"")</f>
        <v>2</v>
      </c>
      <c r="F11" s="156">
        <f>IFERROR(VLOOKUP($D11,Gudang!$E$4:$H$13,4,0),"")</f>
        <v>2</v>
      </c>
      <c r="G11" s="156"/>
      <c r="H11" s="156"/>
      <c r="I11" s="156"/>
      <c r="J11" s="157" t="s">
        <v>148</v>
      </c>
      <c r="K11" s="158">
        <f t="shared" si="1"/>
        <v>0</v>
      </c>
      <c r="L11" s="159" t="str">
        <f t="shared" si="2"/>
        <v/>
      </c>
      <c r="M11" s="160"/>
      <c r="N11" s="163" t="s">
        <v>67</v>
      </c>
      <c r="O11" s="162">
        <f t="shared" si="0"/>
        <v>6.333333333333333</v>
      </c>
    </row>
    <row r="12" spans="2:15" ht="22.5" customHeight="1" x14ac:dyDescent="0.25">
      <c r="B12" s="155">
        <v>9</v>
      </c>
      <c r="C12" s="156" t="str">
        <f>IFERROR(VLOOKUP($D12,Gudang!$E$4:$H$13,2,0),"")</f>
        <v>PSE6211</v>
      </c>
      <c r="D12" s="156" t="s">
        <v>178</v>
      </c>
      <c r="E12" s="156">
        <f>IFERROR(VLOOKUP($D12,Gudang!$E$4:$H$13,3,0),"")</f>
        <v>2</v>
      </c>
      <c r="F12" s="156">
        <f>IFERROR(VLOOKUP($D12,Gudang!$E$4:$H$13,4,0),"")</f>
        <v>2</v>
      </c>
      <c r="G12" s="156" t="s">
        <v>67</v>
      </c>
      <c r="H12" s="156" t="s">
        <v>68</v>
      </c>
      <c r="I12" s="156" t="s">
        <v>179</v>
      </c>
      <c r="J12" s="157" t="s">
        <v>148</v>
      </c>
      <c r="K12" s="158">
        <f t="shared" si="1"/>
        <v>3</v>
      </c>
      <c r="L12" s="159">
        <f t="shared" si="2"/>
        <v>1.3333333333333333</v>
      </c>
      <c r="M12" s="160"/>
      <c r="N12" s="161" t="s">
        <v>63</v>
      </c>
      <c r="O12" s="162">
        <f t="shared" si="0"/>
        <v>11.833333333333334</v>
      </c>
    </row>
    <row r="13" spans="2:15" ht="22.5" customHeight="1" x14ac:dyDescent="0.25">
      <c r="B13" s="155">
        <v>10</v>
      </c>
      <c r="C13" s="156" t="str">
        <f>IFERROR(VLOOKUP($D13,Gudang!$E$4:$H$13,2,0),"")</f>
        <v>PSE 6303</v>
      </c>
      <c r="D13" s="156" t="s">
        <v>176</v>
      </c>
      <c r="E13" s="156">
        <f>IFERROR(VLOOKUP($D13,Gudang!$E$4:$H$13,3,0),"")</f>
        <v>3</v>
      </c>
      <c r="F13" s="156">
        <f>IFERROR(VLOOKUP($D13,Gudang!$E$4:$H$13,4,0),"")</f>
        <v>2</v>
      </c>
      <c r="G13" s="156" t="s">
        <v>63</v>
      </c>
      <c r="H13" s="156" t="s">
        <v>69</v>
      </c>
      <c r="I13" s="156"/>
      <c r="J13" s="157" t="s">
        <v>148</v>
      </c>
      <c r="K13" s="158">
        <f t="shared" si="1"/>
        <v>2</v>
      </c>
      <c r="L13" s="159">
        <f t="shared" si="2"/>
        <v>3</v>
      </c>
      <c r="M13" s="160"/>
      <c r="N13" s="163" t="s">
        <v>68</v>
      </c>
      <c r="O13" s="162">
        <f t="shared" si="0"/>
        <v>13</v>
      </c>
    </row>
    <row r="14" spans="2:15" ht="22.5" customHeight="1" x14ac:dyDescent="0.25">
      <c r="B14" s="155">
        <v>11</v>
      </c>
      <c r="C14" s="156" t="str">
        <f>IFERROR(VLOOKUP($D14,Gudang!$E$4:$H$13,2,0),"")</f>
        <v/>
      </c>
      <c r="D14" s="156"/>
      <c r="E14" s="156" t="str">
        <f>IFERROR(VLOOKUP($D14,Gudang!$E$4:$H$13,3,0),"")</f>
        <v/>
      </c>
      <c r="F14" s="156" t="str">
        <f>IFERROR(VLOOKUP($D14,Gudang!$E$4:$H$13,4,0),"")</f>
        <v/>
      </c>
      <c r="G14" s="156"/>
      <c r="H14" s="156"/>
      <c r="I14" s="156"/>
      <c r="J14" s="157" t="s">
        <v>148</v>
      </c>
      <c r="K14" s="158">
        <f t="shared" si="1"/>
        <v>0</v>
      </c>
      <c r="L14" s="159" t="str">
        <f t="shared" si="2"/>
        <v/>
      </c>
      <c r="M14" s="160"/>
      <c r="N14" s="161" t="s">
        <v>152</v>
      </c>
      <c r="O14" s="162">
        <f t="shared" si="0"/>
        <v>10.5</v>
      </c>
    </row>
    <row r="15" spans="2:15" ht="22.5" customHeight="1" x14ac:dyDescent="0.25">
      <c r="B15" s="155">
        <v>12</v>
      </c>
      <c r="C15" s="156" t="str">
        <f>IFERROR(VLOOKUP($D15,Gudang!$E$4:$H$13,2,0),"")</f>
        <v/>
      </c>
      <c r="D15" s="156"/>
      <c r="E15" s="156" t="str">
        <f>IFERROR(VLOOKUP($D15,Gudang!$E$4:$H$13,3,0),"")</f>
        <v/>
      </c>
      <c r="F15" s="156" t="str">
        <f>IFERROR(VLOOKUP($D15,Gudang!$E$4:$H$13,4,0),"")</f>
        <v/>
      </c>
      <c r="G15" s="156"/>
      <c r="H15" s="156"/>
      <c r="I15" s="156"/>
      <c r="J15" s="157" t="s">
        <v>148</v>
      </c>
      <c r="K15" s="158">
        <f t="shared" si="1"/>
        <v>0</v>
      </c>
      <c r="L15" s="159" t="str">
        <f t="shared" si="2"/>
        <v/>
      </c>
      <c r="M15" s="160"/>
      <c r="N15" s="163" t="s">
        <v>179</v>
      </c>
      <c r="O15" s="162">
        <f t="shared" si="0"/>
        <v>13</v>
      </c>
    </row>
    <row r="16" spans="2:15" ht="22.5" customHeight="1" thickBot="1" x14ac:dyDescent="0.3">
      <c r="B16" s="155">
        <v>13</v>
      </c>
      <c r="C16" s="156" t="str">
        <f>IFERROR(VLOOKUP($D16,Gudang!$E$4:$H$13,2,0),"")</f>
        <v/>
      </c>
      <c r="D16" s="156"/>
      <c r="E16" s="156" t="str">
        <f>IFERROR(VLOOKUP($D16,Gudang!$E$4:$H$13,3,0),"")</f>
        <v/>
      </c>
      <c r="F16" s="156" t="str">
        <f>IFERROR(VLOOKUP($D16,Gudang!$E$4:$H$13,4,0),"")</f>
        <v/>
      </c>
      <c r="G16" s="156"/>
      <c r="H16" s="156"/>
      <c r="I16" s="156"/>
      <c r="J16" s="157" t="s">
        <v>148</v>
      </c>
      <c r="K16" s="158">
        <f t="shared" si="1"/>
        <v>0</v>
      </c>
      <c r="L16" s="159" t="str">
        <f t="shared" si="2"/>
        <v/>
      </c>
      <c r="M16" s="160"/>
      <c r="N16" s="164" t="s">
        <v>72</v>
      </c>
      <c r="O16" s="165">
        <f t="shared" si="0"/>
        <v>0</v>
      </c>
    </row>
    <row r="17" spans="2:15" ht="22.5" customHeight="1" x14ac:dyDescent="0.25">
      <c r="B17" s="155">
        <v>14</v>
      </c>
      <c r="C17" s="156" t="str">
        <f>IFERROR(VLOOKUP($D17,Gudang!$E$4:$H$13,2,0),"")</f>
        <v/>
      </c>
      <c r="D17" s="156"/>
      <c r="E17" s="156" t="str">
        <f>IFERROR(VLOOKUP($D17,Gudang!$E$4:$H$13,3,0),"")</f>
        <v/>
      </c>
      <c r="F17" s="156" t="str">
        <f>IFERROR(VLOOKUP($D17,Gudang!$E$4:$H$13,4,0),"")</f>
        <v/>
      </c>
      <c r="G17" s="156"/>
      <c r="H17" s="156"/>
      <c r="I17" s="156"/>
      <c r="J17" s="157" t="s">
        <v>148</v>
      </c>
      <c r="K17" s="158">
        <f t="shared" si="1"/>
        <v>0</v>
      </c>
      <c r="L17" s="159" t="str">
        <f t="shared" si="2"/>
        <v/>
      </c>
      <c r="M17" s="160"/>
      <c r="N17" s="160"/>
      <c r="O17" s="166"/>
    </row>
    <row r="18" spans="2:15" ht="5.25" customHeight="1" x14ac:dyDescent="0.25">
      <c r="B18" s="150" t="s">
        <v>151</v>
      </c>
      <c r="C18" s="151" t="s">
        <v>151</v>
      </c>
      <c r="D18" s="151" t="s">
        <v>151</v>
      </c>
      <c r="E18" s="152" t="s">
        <v>151</v>
      </c>
      <c r="F18" s="152" t="s">
        <v>151</v>
      </c>
      <c r="G18" s="151" t="s">
        <v>151</v>
      </c>
      <c r="H18" s="151" t="s">
        <v>151</v>
      </c>
      <c r="I18" s="151" t="s">
        <v>151</v>
      </c>
      <c r="J18" s="152" t="s">
        <v>151</v>
      </c>
      <c r="K18" s="153" t="s">
        <v>151</v>
      </c>
      <c r="L18" s="154" t="s">
        <v>151</v>
      </c>
      <c r="M18" s="160"/>
      <c r="N18" s="160"/>
      <c r="O18" s="166"/>
    </row>
    <row r="19" spans="2:15" ht="22.5" customHeight="1" x14ac:dyDescent="0.25">
      <c r="B19" s="167">
        <v>15</v>
      </c>
      <c r="C19" s="156" t="str">
        <f>IFERROR(VLOOKUP($D19,Gudang!$E$15:$H$26,2,0),"")</f>
        <v>SIF6202</v>
      </c>
      <c r="D19" s="168" t="s">
        <v>100</v>
      </c>
      <c r="E19" s="156">
        <f>IFERROR(VLOOKUP($D19,Gudang!$E$15:$H$26,3,0),"")</f>
        <v>2</v>
      </c>
      <c r="F19" s="156">
        <f>IFERROR(VLOOKUP($D19,Gudang!$E$15:$H$26,4,0),"")</f>
        <v>4</v>
      </c>
      <c r="G19" s="168" t="s">
        <v>152</v>
      </c>
      <c r="H19" s="168" t="s">
        <v>73</v>
      </c>
      <c r="I19" s="168"/>
      <c r="J19" s="169" t="s">
        <v>148</v>
      </c>
      <c r="K19" s="170">
        <f t="shared" si="1"/>
        <v>2</v>
      </c>
      <c r="L19" s="171">
        <f t="shared" si="2"/>
        <v>2</v>
      </c>
      <c r="M19" s="160"/>
      <c r="N19" s="160"/>
      <c r="O19" s="166"/>
    </row>
    <row r="20" spans="2:15" ht="22.5" customHeight="1" x14ac:dyDescent="0.25">
      <c r="B20" s="167">
        <v>16</v>
      </c>
      <c r="C20" s="156" t="str">
        <f>IFERROR(VLOOKUP($D20,Gudang!$E$15:$H$26,2,0),"")</f>
        <v>SIF6203</v>
      </c>
      <c r="D20" s="168" t="s">
        <v>102</v>
      </c>
      <c r="E20" s="156">
        <f>IFERROR(VLOOKUP($D20,Gudang!$E$15:$H$26,3,0),"")</f>
        <v>2</v>
      </c>
      <c r="F20" s="156">
        <f>IFERROR(VLOOKUP($D20,Gudang!$E$15:$H$26,4,0),"")</f>
        <v>4</v>
      </c>
      <c r="G20" s="168" t="s">
        <v>179</v>
      </c>
      <c r="H20" s="168" t="s">
        <v>71</v>
      </c>
      <c r="I20" s="168"/>
      <c r="J20" s="169" t="s">
        <v>148</v>
      </c>
      <c r="K20" s="170">
        <f t="shared" si="1"/>
        <v>2</v>
      </c>
      <c r="L20" s="171">
        <f t="shared" si="2"/>
        <v>2</v>
      </c>
      <c r="M20" s="160"/>
      <c r="N20" s="160"/>
      <c r="O20" s="166"/>
    </row>
    <row r="21" spans="2:15" ht="22.5" customHeight="1" x14ac:dyDescent="0.25">
      <c r="B21" s="167">
        <v>17</v>
      </c>
      <c r="C21" s="156" t="str">
        <f>IFERROR(VLOOKUP($D21,Gudang!$E$15:$H$26,2,0),"")</f>
        <v>PSE6230</v>
      </c>
      <c r="D21" s="168" t="s">
        <v>104</v>
      </c>
      <c r="E21" s="156">
        <f>IFERROR(VLOOKUP($D21,Gudang!$E$15:$H$26,3,0),"")</f>
        <v>2</v>
      </c>
      <c r="F21" s="156">
        <f>IFERROR(VLOOKUP($D21,Gudang!$E$15:$H$26,4,0),"")</f>
        <v>4</v>
      </c>
      <c r="G21" s="168" t="s">
        <v>156</v>
      </c>
      <c r="H21" s="168" t="s">
        <v>179</v>
      </c>
      <c r="I21" s="168"/>
      <c r="J21" s="169" t="s">
        <v>148</v>
      </c>
      <c r="K21" s="170">
        <f t="shared" si="1"/>
        <v>2</v>
      </c>
      <c r="L21" s="171">
        <f t="shared" si="2"/>
        <v>2</v>
      </c>
      <c r="M21" s="160"/>
      <c r="N21" s="160"/>
      <c r="O21" s="166"/>
    </row>
    <row r="22" spans="2:15" ht="22.5" customHeight="1" x14ac:dyDescent="0.25">
      <c r="B22" s="167">
        <v>18</v>
      </c>
      <c r="C22" s="156" t="str">
        <f>IFERROR(VLOOKUP($D22,Gudang!$E$15:$H$26,2,0),"")</f>
        <v>PSE6212</v>
      </c>
      <c r="D22" s="168" t="s">
        <v>106</v>
      </c>
      <c r="E22" s="156">
        <f>IFERROR(VLOOKUP($D22,Gudang!$E$15:$H$26,3,0),"")</f>
        <v>2</v>
      </c>
      <c r="F22" s="156">
        <f>IFERROR(VLOOKUP($D22,Gudang!$E$15:$H$26,4,0),"")</f>
        <v>4</v>
      </c>
      <c r="G22" s="168" t="s">
        <v>65</v>
      </c>
      <c r="H22" s="168" t="s">
        <v>179</v>
      </c>
      <c r="I22" s="168"/>
      <c r="J22" s="169" t="s">
        <v>148</v>
      </c>
      <c r="K22" s="170">
        <f t="shared" si="1"/>
        <v>2</v>
      </c>
      <c r="L22" s="171">
        <f t="shared" si="2"/>
        <v>2</v>
      </c>
      <c r="M22" s="160"/>
      <c r="N22" s="160"/>
      <c r="O22" s="166"/>
    </row>
    <row r="23" spans="2:15" ht="22.5" customHeight="1" x14ac:dyDescent="0.25">
      <c r="B23" s="167">
        <v>19</v>
      </c>
      <c r="C23" s="156" t="str">
        <f>IFERROR(VLOOKUP($D23,Gudang!$E$15:$H$26,2,0),"")</f>
        <v>ISJ6207</v>
      </c>
      <c r="D23" s="168" t="s">
        <v>130</v>
      </c>
      <c r="E23" s="156">
        <f>IFERROR(VLOOKUP($D23,Gudang!$E$15:$H$26,3,0),"")</f>
        <v>2</v>
      </c>
      <c r="F23" s="156">
        <f>IFERROR(VLOOKUP($D23,Gudang!$E$15:$H$26,4,0),"")</f>
        <v>4</v>
      </c>
      <c r="G23" s="168" t="s">
        <v>68</v>
      </c>
      <c r="H23" s="168" t="s">
        <v>66</v>
      </c>
      <c r="I23" s="168" t="s">
        <v>73</v>
      </c>
      <c r="J23" s="169" t="s">
        <v>148</v>
      </c>
      <c r="K23" s="170">
        <f t="shared" si="1"/>
        <v>3</v>
      </c>
      <c r="L23" s="171">
        <f t="shared" si="2"/>
        <v>1.3333333333333333</v>
      </c>
      <c r="M23" s="160"/>
      <c r="N23" s="160"/>
      <c r="O23" s="166"/>
    </row>
    <row r="24" spans="2:15" ht="22.5" customHeight="1" x14ac:dyDescent="0.25">
      <c r="B24" s="167">
        <v>20</v>
      </c>
      <c r="C24" s="156" t="str">
        <f>IFERROR(VLOOKUP($D24,Gudang!$E$15:$H$26,2,0),"")</f>
        <v>PSE6239</v>
      </c>
      <c r="D24" s="168" t="s">
        <v>107</v>
      </c>
      <c r="E24" s="156">
        <f>IFERROR(VLOOKUP($D24,Gudang!$E$15:$H$26,3,0),"")</f>
        <v>2</v>
      </c>
      <c r="F24" s="156">
        <f>IFERROR(VLOOKUP($D24,Gudang!$E$15:$H$26,4,0),"")</f>
        <v>4</v>
      </c>
      <c r="G24" s="168" t="s">
        <v>63</v>
      </c>
      <c r="H24" s="168" t="s">
        <v>69</v>
      </c>
      <c r="I24" s="168"/>
      <c r="J24" s="169" t="s">
        <v>148</v>
      </c>
      <c r="K24" s="170">
        <f t="shared" si="1"/>
        <v>2</v>
      </c>
      <c r="L24" s="171">
        <f t="shared" si="2"/>
        <v>2</v>
      </c>
      <c r="M24" s="160"/>
      <c r="N24" s="160"/>
      <c r="O24" s="166"/>
    </row>
    <row r="25" spans="2:15" ht="22.5" customHeight="1" x14ac:dyDescent="0.25">
      <c r="B25" s="167">
        <v>21</v>
      </c>
      <c r="C25" s="156" t="str">
        <f>IFERROR(VLOOKUP($D25,Gudang!$E$15:$H$26,2,0),"")</f>
        <v>PSE6241</v>
      </c>
      <c r="D25" s="168" t="s">
        <v>111</v>
      </c>
      <c r="E25" s="156">
        <f>IFERROR(VLOOKUP($D25,Gudang!$E$15:$H$26,3,0),"")</f>
        <v>2</v>
      </c>
      <c r="F25" s="156">
        <f>IFERROR(VLOOKUP($D25,Gudang!$E$15:$H$26,4,0),"")</f>
        <v>4</v>
      </c>
      <c r="G25" s="168" t="s">
        <v>63</v>
      </c>
      <c r="H25" s="168" t="s">
        <v>179</v>
      </c>
      <c r="I25" s="168"/>
      <c r="J25" s="169" t="s">
        <v>148</v>
      </c>
      <c r="K25" s="170">
        <f t="shared" si="1"/>
        <v>2</v>
      </c>
      <c r="L25" s="171">
        <f t="shared" si="2"/>
        <v>2</v>
      </c>
      <c r="M25" s="160"/>
      <c r="N25" s="160"/>
      <c r="O25" s="166"/>
    </row>
    <row r="26" spans="2:15" ht="22.5" customHeight="1" x14ac:dyDescent="0.25">
      <c r="B26" s="167">
        <v>22</v>
      </c>
      <c r="C26" s="156" t="str">
        <f>IFERROR(VLOOKUP($D26,Gudang!$E$15:$H$26,2,0),"")</f>
        <v>ISJ6312</v>
      </c>
      <c r="D26" s="168" t="s">
        <v>112</v>
      </c>
      <c r="E26" s="156">
        <f>IFERROR(VLOOKUP($D26,Gudang!$E$15:$H$26,3,0),"")</f>
        <v>3</v>
      </c>
      <c r="F26" s="156">
        <f>IFERROR(VLOOKUP($D26,Gudang!$E$15:$H$26,4,0),"")</f>
        <v>4</v>
      </c>
      <c r="G26" s="168" t="s">
        <v>65</v>
      </c>
      <c r="H26" s="168" t="s">
        <v>71</v>
      </c>
      <c r="I26" s="168"/>
      <c r="J26" s="169" t="s">
        <v>148</v>
      </c>
      <c r="K26" s="170">
        <f t="shared" si="1"/>
        <v>2</v>
      </c>
      <c r="L26" s="171">
        <f t="shared" si="2"/>
        <v>3</v>
      </c>
      <c r="M26" s="160"/>
      <c r="N26" s="160"/>
      <c r="O26" s="166"/>
    </row>
    <row r="27" spans="2:15" ht="22.5" customHeight="1" x14ac:dyDescent="0.25">
      <c r="B27" s="167">
        <v>23</v>
      </c>
      <c r="C27" s="156" t="str">
        <f>IFERROR(VLOOKUP($D27,Gudang!$E$15:$H$26,2,0),"")</f>
        <v>ISJ6247</v>
      </c>
      <c r="D27" s="168" t="s">
        <v>113</v>
      </c>
      <c r="E27" s="156">
        <f>IFERROR(VLOOKUP($D27,Gudang!$E$15:$H$26,3,0),"")</f>
        <v>2</v>
      </c>
      <c r="F27" s="156">
        <f>IFERROR(VLOOKUP($D27,Gudang!$E$15:$H$26,4,0),"")</f>
        <v>4</v>
      </c>
      <c r="G27" s="168" t="s">
        <v>66</v>
      </c>
      <c r="H27" s="168" t="s">
        <v>67</v>
      </c>
      <c r="I27" s="168" t="s">
        <v>156</v>
      </c>
      <c r="J27" s="169" t="s">
        <v>148</v>
      </c>
      <c r="K27" s="170">
        <f t="shared" si="1"/>
        <v>3</v>
      </c>
      <c r="L27" s="171">
        <f t="shared" si="2"/>
        <v>1.3333333333333333</v>
      </c>
      <c r="M27" s="160"/>
      <c r="N27" s="160"/>
      <c r="O27" s="166"/>
    </row>
    <row r="28" spans="2:15" ht="22.5" customHeight="1" x14ac:dyDescent="0.25">
      <c r="B28" s="167">
        <v>24</v>
      </c>
      <c r="C28" s="156" t="str">
        <f>IFERROR(VLOOKUP($D28,Gudang!$E$15:$H$26,2,0),"")</f>
        <v>PSE6208</v>
      </c>
      <c r="D28" s="168" t="s">
        <v>114</v>
      </c>
      <c r="E28" s="156">
        <f>IFERROR(VLOOKUP($D28,Gudang!$E$15:$H$26,3,0),"")</f>
        <v>2</v>
      </c>
      <c r="F28" s="156">
        <f>IFERROR(VLOOKUP($D28,Gudang!$E$15:$H$26,4,0),"")</f>
        <v>4</v>
      </c>
      <c r="G28" s="168" t="s">
        <v>69</v>
      </c>
      <c r="H28" s="168" t="s">
        <v>71</v>
      </c>
      <c r="I28" s="168"/>
      <c r="J28" s="169" t="s">
        <v>149</v>
      </c>
      <c r="K28" s="170">
        <f t="shared" si="1"/>
        <v>2</v>
      </c>
      <c r="L28" s="171">
        <f t="shared" si="2"/>
        <v>1</v>
      </c>
      <c r="M28" s="160"/>
      <c r="N28" s="160"/>
      <c r="O28" s="166"/>
    </row>
    <row r="29" spans="2:15" ht="22.5" customHeight="1" x14ac:dyDescent="0.25">
      <c r="B29" s="167">
        <v>25</v>
      </c>
      <c r="C29" s="156" t="str">
        <f>IFERROR(VLOOKUP($D29,Gudang!$E$15:$H$26,2,0),"")</f>
        <v>PSE6243</v>
      </c>
      <c r="D29" s="168" t="s">
        <v>115</v>
      </c>
      <c r="E29" s="156">
        <f>IFERROR(VLOOKUP($D29,Gudang!$E$15:$H$26,3,0),"")</f>
        <v>2</v>
      </c>
      <c r="F29" s="156">
        <f>IFERROR(VLOOKUP($D29,Gudang!$E$15:$H$26,4,0),"")</f>
        <v>4</v>
      </c>
      <c r="G29" s="168" t="s">
        <v>69</v>
      </c>
      <c r="H29" s="168" t="s">
        <v>179</v>
      </c>
      <c r="I29" s="168"/>
      <c r="J29" s="169" t="s">
        <v>149</v>
      </c>
      <c r="K29" s="170">
        <f t="shared" si="1"/>
        <v>2</v>
      </c>
      <c r="L29" s="171">
        <f t="shared" si="2"/>
        <v>1</v>
      </c>
      <c r="M29" s="160"/>
      <c r="N29" s="160"/>
      <c r="O29" s="166"/>
    </row>
    <row r="30" spans="2:15" ht="22.5" customHeight="1" x14ac:dyDescent="0.25">
      <c r="B30" s="167">
        <v>26</v>
      </c>
      <c r="C30" s="156" t="str">
        <f>IFERROR(VLOOKUP($D30,Gudang!$E$15:$H$26,2,0),"")</f>
        <v>PSE6249</v>
      </c>
      <c r="D30" s="168" t="s">
        <v>164</v>
      </c>
      <c r="E30" s="156">
        <f>IFERROR(VLOOKUP($D30,Gudang!$E$15:$H$26,3,0),"")</f>
        <v>2</v>
      </c>
      <c r="F30" s="156">
        <f>IFERROR(VLOOKUP($D30,Gudang!$E$15:$H$26,4,0),"")</f>
        <v>4</v>
      </c>
      <c r="G30" s="168" t="s">
        <v>69</v>
      </c>
      <c r="H30" s="168" t="s">
        <v>156</v>
      </c>
      <c r="I30" s="168"/>
      <c r="J30" s="169" t="s">
        <v>149</v>
      </c>
      <c r="K30" s="170">
        <f t="shared" si="1"/>
        <v>2</v>
      </c>
      <c r="L30" s="171">
        <f t="shared" si="2"/>
        <v>1</v>
      </c>
      <c r="M30" s="160"/>
      <c r="N30" s="160"/>
      <c r="O30" s="166"/>
    </row>
    <row r="31" spans="2:15" ht="5.25" customHeight="1" x14ac:dyDescent="0.25">
      <c r="B31" s="150" t="s">
        <v>151</v>
      </c>
      <c r="C31" s="151" t="s">
        <v>151</v>
      </c>
      <c r="D31" s="151" t="s">
        <v>151</v>
      </c>
      <c r="E31" s="152" t="s">
        <v>151</v>
      </c>
      <c r="F31" s="152" t="s">
        <v>151</v>
      </c>
      <c r="G31" s="151" t="s">
        <v>151</v>
      </c>
      <c r="H31" s="151" t="s">
        <v>151</v>
      </c>
      <c r="I31" s="151" t="s">
        <v>151</v>
      </c>
      <c r="J31" s="152" t="s">
        <v>151</v>
      </c>
      <c r="K31" s="153" t="s">
        <v>151</v>
      </c>
      <c r="L31" s="154" t="s">
        <v>151</v>
      </c>
      <c r="M31" s="160"/>
      <c r="N31" s="160"/>
      <c r="O31" s="166"/>
    </row>
    <row r="32" spans="2:15" ht="5.25" customHeight="1" x14ac:dyDescent="0.25">
      <c r="B32" s="150" t="s">
        <v>151</v>
      </c>
      <c r="C32" s="151" t="s">
        <v>151</v>
      </c>
      <c r="D32" s="151" t="s">
        <v>151</v>
      </c>
      <c r="E32" s="152" t="s">
        <v>151</v>
      </c>
      <c r="F32" s="152" t="s">
        <v>151</v>
      </c>
      <c r="G32" s="151" t="s">
        <v>151</v>
      </c>
      <c r="H32" s="151" t="s">
        <v>151</v>
      </c>
      <c r="I32" s="151" t="s">
        <v>151</v>
      </c>
      <c r="J32" s="152" t="s">
        <v>151</v>
      </c>
      <c r="K32" s="153" t="s">
        <v>151</v>
      </c>
      <c r="L32" s="154" t="s">
        <v>151</v>
      </c>
      <c r="M32" s="160"/>
      <c r="N32" s="160"/>
      <c r="O32" s="166"/>
    </row>
    <row r="33" spans="2:15" ht="5.25" customHeight="1" x14ac:dyDescent="0.25">
      <c r="B33" s="150" t="s">
        <v>151</v>
      </c>
      <c r="C33" s="151" t="s">
        <v>151</v>
      </c>
      <c r="D33" s="151" t="s">
        <v>151</v>
      </c>
      <c r="E33" s="152" t="s">
        <v>151</v>
      </c>
      <c r="F33" s="152" t="s">
        <v>151</v>
      </c>
      <c r="G33" s="151" t="s">
        <v>151</v>
      </c>
      <c r="H33" s="151" t="s">
        <v>151</v>
      </c>
      <c r="I33" s="151" t="s">
        <v>151</v>
      </c>
      <c r="J33" s="152" t="s">
        <v>151</v>
      </c>
      <c r="K33" s="153" t="s">
        <v>151</v>
      </c>
      <c r="L33" s="154" t="s">
        <v>151</v>
      </c>
      <c r="M33" s="160"/>
      <c r="N33" s="160"/>
      <c r="O33" s="166"/>
    </row>
    <row r="34" spans="2:15" ht="5.25" customHeight="1" x14ac:dyDescent="0.25">
      <c r="B34" s="150" t="s">
        <v>151</v>
      </c>
      <c r="C34" s="151" t="s">
        <v>151</v>
      </c>
      <c r="D34" s="151" t="s">
        <v>151</v>
      </c>
      <c r="E34" s="152" t="s">
        <v>151</v>
      </c>
      <c r="F34" s="152" t="s">
        <v>151</v>
      </c>
      <c r="G34" s="151" t="s">
        <v>151</v>
      </c>
      <c r="H34" s="151" t="s">
        <v>151</v>
      </c>
      <c r="I34" s="151" t="s">
        <v>151</v>
      </c>
      <c r="J34" s="152" t="s">
        <v>151</v>
      </c>
      <c r="K34" s="153" t="s">
        <v>151</v>
      </c>
      <c r="L34" s="154" t="s">
        <v>151</v>
      </c>
      <c r="M34" s="160"/>
      <c r="N34" s="160"/>
      <c r="O34" s="166"/>
    </row>
    <row r="35" spans="2:15" ht="22.5" customHeight="1" x14ac:dyDescent="0.25">
      <c r="B35" s="155">
        <v>29</v>
      </c>
      <c r="C35" s="156" t="str">
        <f>IFERROR(VLOOKUP($D35,Gudang!$E$28:$H$38,2,0),"")</f>
        <v>PSE6103</v>
      </c>
      <c r="D35" s="156" t="s">
        <v>128</v>
      </c>
      <c r="E35" s="156">
        <f>IFERROR(VLOOKUP($D35,Gudang!$E$28:$H$38,3,0),"")</f>
        <v>1</v>
      </c>
      <c r="F35" s="156">
        <f>IFERROR(VLOOKUP($D35,Gudang!$E$28:$H$38,4,0),"")</f>
        <v>6</v>
      </c>
      <c r="G35" s="156" t="s">
        <v>179</v>
      </c>
      <c r="H35" s="156" t="s">
        <v>67</v>
      </c>
      <c r="I35" s="156" t="s">
        <v>65</v>
      </c>
      <c r="J35" s="157" t="s">
        <v>148</v>
      </c>
      <c r="K35" s="158">
        <f t="shared" si="1"/>
        <v>3</v>
      </c>
      <c r="L35" s="159">
        <f t="shared" si="2"/>
        <v>0.66666666666666663</v>
      </c>
      <c r="M35" s="160"/>
      <c r="N35" s="160"/>
      <c r="O35" s="166"/>
    </row>
    <row r="36" spans="2:15" ht="22.5" customHeight="1" x14ac:dyDescent="0.25">
      <c r="B36" s="155">
        <v>30</v>
      </c>
      <c r="C36" s="156" t="str">
        <f>IFERROR(VLOOKUP($D36,Gudang!$E$28:$H$38,2,0),"")</f>
        <v>PSE6321</v>
      </c>
      <c r="D36" s="156" t="s">
        <v>129</v>
      </c>
      <c r="E36" s="156">
        <f>IFERROR(VLOOKUP($D36,Gudang!$E$28:$H$38,3,0),"")</f>
        <v>3</v>
      </c>
      <c r="F36" s="156">
        <f>IFERROR(VLOOKUP($D36,Gudang!$E$28:$H$38,4,0),"")</f>
        <v>6</v>
      </c>
      <c r="G36" s="156" t="s">
        <v>73</v>
      </c>
      <c r="H36" s="156" t="s">
        <v>66</v>
      </c>
      <c r="I36" s="156" t="s">
        <v>156</v>
      </c>
      <c r="J36" s="157" t="s">
        <v>148</v>
      </c>
      <c r="K36" s="158">
        <f t="shared" si="1"/>
        <v>3</v>
      </c>
      <c r="L36" s="159">
        <f t="shared" si="2"/>
        <v>2</v>
      </c>
      <c r="M36" s="160"/>
      <c r="N36" s="160"/>
      <c r="O36" s="166"/>
    </row>
    <row r="37" spans="2:15" ht="22.5" customHeight="1" x14ac:dyDescent="0.25">
      <c r="B37" s="155">
        <v>31</v>
      </c>
      <c r="C37" s="156" t="str">
        <f>IFERROR(VLOOKUP($D37,Gudang!$E$28:$H$38,2,0),"")</f>
        <v>PSE6225</v>
      </c>
      <c r="D37" s="156" t="s">
        <v>130</v>
      </c>
      <c r="E37" s="156">
        <f>IFERROR(VLOOKUP($D37,Gudang!$E$28:$H$38,3,0),"")</f>
        <v>2</v>
      </c>
      <c r="F37" s="156">
        <f>IFERROR(VLOOKUP($D37,Gudang!$E$28:$H$38,4,0),"")</f>
        <v>6</v>
      </c>
      <c r="G37" s="156" t="s">
        <v>68</v>
      </c>
      <c r="H37" s="156" t="s">
        <v>66</v>
      </c>
      <c r="I37" s="156" t="s">
        <v>73</v>
      </c>
      <c r="J37" s="157" t="s">
        <v>148</v>
      </c>
      <c r="K37" s="158">
        <f t="shared" si="1"/>
        <v>3</v>
      </c>
      <c r="L37" s="159">
        <f t="shared" si="2"/>
        <v>1.3333333333333333</v>
      </c>
      <c r="M37" s="160"/>
      <c r="N37" s="160"/>
      <c r="O37" s="166"/>
    </row>
    <row r="38" spans="2:15" ht="22.5" customHeight="1" x14ac:dyDescent="0.25">
      <c r="B38" s="155">
        <v>32</v>
      </c>
      <c r="C38" s="156" t="str">
        <f>IFERROR(VLOOKUP($D38,Gudang!$E$28:$H$38,2,0),"")</f>
        <v>PSE6206</v>
      </c>
      <c r="D38" s="156" t="s">
        <v>131</v>
      </c>
      <c r="E38" s="156">
        <f>IFERROR(VLOOKUP($D38,Gudang!$E$28:$H$38,3,0),"")</f>
        <v>2</v>
      </c>
      <c r="F38" s="156">
        <f>IFERROR(VLOOKUP($D38,Gudang!$E$28:$H$38,4,0),"")</f>
        <v>6</v>
      </c>
      <c r="G38" s="156" t="s">
        <v>65</v>
      </c>
      <c r="H38" s="156" t="s">
        <v>67</v>
      </c>
      <c r="I38" s="156"/>
      <c r="J38" s="157" t="s">
        <v>148</v>
      </c>
      <c r="K38" s="158">
        <f t="shared" si="1"/>
        <v>2</v>
      </c>
      <c r="L38" s="159">
        <f t="shared" si="2"/>
        <v>2</v>
      </c>
      <c r="M38" s="160"/>
      <c r="N38" s="160"/>
      <c r="O38" s="166"/>
    </row>
    <row r="39" spans="2:15" ht="22.5" customHeight="1" x14ac:dyDescent="0.25">
      <c r="B39" s="155">
        <v>33</v>
      </c>
      <c r="C39" s="156" t="str">
        <f>IFERROR(VLOOKUP($D39,Gudang!$E$28:$H$38,2,0),"")</f>
        <v>PSE6336</v>
      </c>
      <c r="D39" s="156" t="s">
        <v>132</v>
      </c>
      <c r="E39" s="156">
        <f>IFERROR(VLOOKUP($D39,Gudang!$E$28:$H$38,3,0),"")</f>
        <v>3</v>
      </c>
      <c r="F39" s="156">
        <f>IFERROR(VLOOKUP($D39,Gudang!$E$28:$H$38,4,0),"")</f>
        <v>6</v>
      </c>
      <c r="G39" s="156" t="s">
        <v>68</v>
      </c>
      <c r="H39" s="156" t="s">
        <v>156</v>
      </c>
      <c r="I39" s="156"/>
      <c r="J39" s="157" t="s">
        <v>148</v>
      </c>
      <c r="K39" s="158">
        <f t="shared" si="1"/>
        <v>2</v>
      </c>
      <c r="L39" s="159">
        <f t="shared" si="2"/>
        <v>3</v>
      </c>
      <c r="M39" s="160"/>
      <c r="N39" s="160"/>
      <c r="O39" s="166"/>
    </row>
    <row r="40" spans="2:15" ht="22.5" customHeight="1" x14ac:dyDescent="0.25">
      <c r="B40" s="155">
        <v>34</v>
      </c>
      <c r="C40" s="156" t="str">
        <f>IFERROR(VLOOKUP($D40,Gudang!$E$28:$H$38,2,0),"")</f>
        <v>PSE6237</v>
      </c>
      <c r="D40" s="156" t="s">
        <v>133</v>
      </c>
      <c r="E40" s="156">
        <f>IFERROR(VLOOKUP($D40,Gudang!$E$28:$H$38,3,0),"")</f>
        <v>2</v>
      </c>
      <c r="F40" s="156">
        <f>IFERROR(VLOOKUP($D40,Gudang!$E$28:$H$38,4,0),"")</f>
        <v>6</v>
      </c>
      <c r="G40" s="156" t="s">
        <v>63</v>
      </c>
      <c r="H40" s="156" t="s">
        <v>65</v>
      </c>
      <c r="I40" s="156" t="s">
        <v>69</v>
      </c>
      <c r="J40" s="157" t="s">
        <v>148</v>
      </c>
      <c r="K40" s="158">
        <f t="shared" si="1"/>
        <v>3</v>
      </c>
      <c r="L40" s="159">
        <f t="shared" si="2"/>
        <v>1.3333333333333333</v>
      </c>
      <c r="M40" s="160"/>
      <c r="N40" s="160"/>
      <c r="O40" s="166"/>
    </row>
    <row r="41" spans="2:15" ht="22.5" customHeight="1" x14ac:dyDescent="0.25">
      <c r="B41" s="155">
        <v>35</v>
      </c>
      <c r="C41" s="156" t="str">
        <f>IFERROR(VLOOKUP($D41,Gudang!$E$28:$H$38,2,0),"")</f>
        <v>PSE6242</v>
      </c>
      <c r="D41" s="156" t="s">
        <v>134</v>
      </c>
      <c r="E41" s="156">
        <f>IFERROR(VLOOKUP($D41,Gudang!$E$28:$H$38,3,0),"")</f>
        <v>2</v>
      </c>
      <c r="F41" s="156">
        <f>IFERROR(VLOOKUP($D41,Gudang!$E$28:$H$38,4,0),"")</f>
        <v>6</v>
      </c>
      <c r="G41" s="156" t="s">
        <v>73</v>
      </c>
      <c r="H41" s="156" t="s">
        <v>152</v>
      </c>
      <c r="I41" s="156"/>
      <c r="J41" s="157" t="s">
        <v>148</v>
      </c>
      <c r="K41" s="158">
        <f t="shared" si="1"/>
        <v>2</v>
      </c>
      <c r="L41" s="159">
        <f t="shared" si="2"/>
        <v>2</v>
      </c>
      <c r="M41" s="160"/>
      <c r="N41" s="160"/>
      <c r="O41" s="166"/>
    </row>
    <row r="42" spans="2:15" ht="22.5" customHeight="1" x14ac:dyDescent="0.25">
      <c r="B42" s="155">
        <v>36</v>
      </c>
      <c r="C42" s="156" t="str">
        <f>IFERROR(VLOOKUP($D42,Gudang!$E$28:$H$38,2,0),"")</f>
        <v>PSE6207</v>
      </c>
      <c r="D42" s="156" t="s">
        <v>135</v>
      </c>
      <c r="E42" s="156">
        <f>IFERROR(VLOOKUP($D42,Gudang!$E$28:$H$38,3,0),"")</f>
        <v>2</v>
      </c>
      <c r="F42" s="156">
        <f>IFERROR(VLOOKUP($D42,Gudang!$E$28:$H$38,4,0),"")</f>
        <v>6</v>
      </c>
      <c r="G42" s="156" t="s">
        <v>68</v>
      </c>
      <c r="H42" s="156"/>
      <c r="I42" s="156"/>
      <c r="J42" s="157" t="s">
        <v>148</v>
      </c>
      <c r="K42" s="158">
        <f t="shared" si="1"/>
        <v>1</v>
      </c>
      <c r="L42" s="159">
        <f t="shared" si="2"/>
        <v>4</v>
      </c>
      <c r="M42" s="160"/>
      <c r="N42" s="160"/>
      <c r="O42" s="166"/>
    </row>
    <row r="43" spans="2:15" ht="22.5" customHeight="1" x14ac:dyDescent="0.25">
      <c r="B43" s="155">
        <v>37</v>
      </c>
      <c r="C43" s="156" t="str">
        <f>IFERROR(VLOOKUP($D43,Gudang!$E$28:$H$38,2,0),"")</f>
        <v>PSE6241</v>
      </c>
      <c r="D43" s="156" t="s">
        <v>136</v>
      </c>
      <c r="E43" s="156">
        <f>IFERROR(VLOOKUP($D43,Gudang!$E$28:$H$38,3,0),"")</f>
        <v>2</v>
      </c>
      <c r="F43" s="156">
        <f>IFERROR(VLOOKUP($D43,Gudang!$E$28:$H$38,4,0),"")</f>
        <v>6</v>
      </c>
      <c r="G43" s="156" t="s">
        <v>73</v>
      </c>
      <c r="H43" s="156" t="s">
        <v>69</v>
      </c>
      <c r="I43" s="156"/>
      <c r="J43" s="157" t="s">
        <v>149</v>
      </c>
      <c r="K43" s="158">
        <f t="shared" si="1"/>
        <v>2</v>
      </c>
      <c r="L43" s="159">
        <f t="shared" si="2"/>
        <v>1</v>
      </c>
      <c r="M43" s="160"/>
      <c r="N43" s="160"/>
      <c r="O43" s="166"/>
    </row>
    <row r="44" spans="2:15" ht="22.5" customHeight="1" x14ac:dyDescent="0.25">
      <c r="B44" s="155">
        <v>38</v>
      </c>
      <c r="C44" s="156" t="str">
        <f>IFERROR(VLOOKUP($D44,Gudang!$E$28:$H$38,2,0),"")</f>
        <v>PSE6241</v>
      </c>
      <c r="D44" s="156" t="s">
        <v>136</v>
      </c>
      <c r="E44" s="156">
        <f>IFERROR(VLOOKUP($D44,Gudang!$E$28:$H$38,3,0),"")</f>
        <v>2</v>
      </c>
      <c r="F44" s="156">
        <f>IFERROR(VLOOKUP($D44,Gudang!$E$28:$H$38,4,0),"")</f>
        <v>6</v>
      </c>
      <c r="G44" s="156" t="s">
        <v>65</v>
      </c>
      <c r="H44" s="156" t="s">
        <v>71</v>
      </c>
      <c r="I44" s="156"/>
      <c r="J44" s="157" t="s">
        <v>149</v>
      </c>
      <c r="K44" s="158">
        <f t="shared" si="1"/>
        <v>2</v>
      </c>
      <c r="L44" s="159">
        <f t="shared" si="2"/>
        <v>1</v>
      </c>
      <c r="M44" s="160"/>
      <c r="N44" s="160"/>
      <c r="O44" s="166"/>
    </row>
    <row r="45" spans="2:15" ht="22.5" customHeight="1" x14ac:dyDescent="0.25">
      <c r="B45" s="155">
        <v>39</v>
      </c>
      <c r="C45" s="156" t="str">
        <f>IFERROR(VLOOKUP($D45,Gudang!$E$28:$H$38,2,0),"")</f>
        <v>PSE6241</v>
      </c>
      <c r="D45" s="156" t="s">
        <v>136</v>
      </c>
      <c r="E45" s="156">
        <f>IFERROR(VLOOKUP($D45,Gudang!$E$28:$H$38,3,0),"")</f>
        <v>2</v>
      </c>
      <c r="F45" s="156">
        <f>IFERROR(VLOOKUP($D45,Gudang!$E$28:$H$38,4,0),"")</f>
        <v>6</v>
      </c>
      <c r="G45" s="156" t="s">
        <v>63</v>
      </c>
      <c r="H45" s="156"/>
      <c r="I45" s="156"/>
      <c r="J45" s="157" t="s">
        <v>149</v>
      </c>
      <c r="K45" s="158">
        <f t="shared" si="1"/>
        <v>1</v>
      </c>
      <c r="L45" s="159">
        <f t="shared" si="2"/>
        <v>2</v>
      </c>
      <c r="M45" s="160"/>
      <c r="N45" s="160"/>
      <c r="O45" s="166"/>
    </row>
    <row r="46" spans="2:15" ht="22.5" customHeight="1" x14ac:dyDescent="0.25">
      <c r="B46" s="155">
        <v>40</v>
      </c>
      <c r="C46" s="156" t="str">
        <f>IFERROR(VLOOKUP($D46,Gudang!$E$28:$H$38,2,0),"")</f>
        <v>PSE6241</v>
      </c>
      <c r="D46" s="156" t="s">
        <v>136</v>
      </c>
      <c r="E46" s="156">
        <f>IFERROR(VLOOKUP($D46,Gudang!$E$28:$H$38,3,0),"")</f>
        <v>2</v>
      </c>
      <c r="F46" s="156">
        <f>IFERROR(VLOOKUP($D46,Gudang!$E$28:$H$38,4,0),"")</f>
        <v>6</v>
      </c>
      <c r="G46" s="156" t="s">
        <v>66</v>
      </c>
      <c r="H46" s="156"/>
      <c r="I46" s="156"/>
      <c r="J46" s="157" t="s">
        <v>149</v>
      </c>
      <c r="K46" s="158">
        <f t="shared" si="1"/>
        <v>1</v>
      </c>
      <c r="L46" s="159">
        <f t="shared" si="2"/>
        <v>2</v>
      </c>
      <c r="M46" s="160"/>
      <c r="N46" s="160"/>
      <c r="O46" s="166"/>
    </row>
    <row r="47" spans="2:15" ht="22.5" customHeight="1" x14ac:dyDescent="0.25">
      <c r="B47" s="155">
        <v>41</v>
      </c>
      <c r="C47" s="156" t="str">
        <f>IFERROR(VLOOKUP($D47,Gudang!$E$28:$H$38,2,0),"")</f>
        <v>PSE6241</v>
      </c>
      <c r="D47" s="156" t="s">
        <v>136</v>
      </c>
      <c r="E47" s="156">
        <f>IFERROR(VLOOKUP($D47,Gudang!$E$28:$H$38,3,0),"")</f>
        <v>2</v>
      </c>
      <c r="F47" s="156">
        <f>IFERROR(VLOOKUP($D47,Gudang!$E$28:$H$38,4,0),"")</f>
        <v>6</v>
      </c>
      <c r="G47" s="156" t="s">
        <v>152</v>
      </c>
      <c r="H47" s="156" t="s">
        <v>156</v>
      </c>
      <c r="I47" s="156"/>
      <c r="J47" s="157" t="s">
        <v>149</v>
      </c>
      <c r="K47" s="158">
        <f t="shared" si="1"/>
        <v>2</v>
      </c>
      <c r="L47" s="159">
        <f t="shared" si="2"/>
        <v>1</v>
      </c>
      <c r="M47" s="160"/>
      <c r="N47" s="160"/>
      <c r="O47" s="166"/>
    </row>
    <row r="48" spans="2:15" ht="22.5" customHeight="1" x14ac:dyDescent="0.25">
      <c r="B48" s="155">
        <v>42</v>
      </c>
      <c r="C48" s="156" t="str">
        <f>IFERROR(VLOOKUP($D48,Gudang!$E$28:$H$38,2,0),"")</f>
        <v>PSE6241</v>
      </c>
      <c r="D48" s="156" t="s">
        <v>136</v>
      </c>
      <c r="E48" s="156">
        <f>IFERROR(VLOOKUP($D48,Gudang!$E$28:$H$38,3,0),"")</f>
        <v>2</v>
      </c>
      <c r="F48" s="156">
        <f>IFERROR(VLOOKUP($D48,Gudang!$E$28:$H$38,4,0),"")</f>
        <v>6</v>
      </c>
      <c r="G48" s="156" t="s">
        <v>68</v>
      </c>
      <c r="H48" s="156"/>
      <c r="I48" s="156"/>
      <c r="J48" s="157" t="s">
        <v>149</v>
      </c>
      <c r="K48" s="158">
        <f t="shared" si="1"/>
        <v>1</v>
      </c>
      <c r="L48" s="159">
        <f t="shared" si="2"/>
        <v>2</v>
      </c>
      <c r="M48" s="160"/>
      <c r="N48" s="160"/>
      <c r="O48" s="166"/>
    </row>
    <row r="49" spans="2:15" ht="22.5" customHeight="1" x14ac:dyDescent="0.25">
      <c r="B49" s="155">
        <v>43</v>
      </c>
      <c r="C49" s="156" t="str">
        <f>IFERROR(VLOOKUP($D49,Gudang!$E$28:$H$38,2,0),"")</f>
        <v>PSE6241</v>
      </c>
      <c r="D49" s="156" t="s">
        <v>136</v>
      </c>
      <c r="E49" s="156">
        <f>IFERROR(VLOOKUP($D49,Gudang!$E$28:$H$38,3,0),"")</f>
        <v>2</v>
      </c>
      <c r="F49" s="156">
        <f>IFERROR(VLOOKUP($D49,Gudang!$E$28:$H$38,4,0),"")</f>
        <v>6</v>
      </c>
      <c r="G49" s="156" t="s">
        <v>67</v>
      </c>
      <c r="H49" s="156" t="s">
        <v>69</v>
      </c>
      <c r="I49" s="156"/>
      <c r="J49" s="157" t="s">
        <v>149</v>
      </c>
      <c r="K49" s="158">
        <f t="shared" si="1"/>
        <v>2</v>
      </c>
      <c r="L49" s="159">
        <f t="shared" si="2"/>
        <v>1</v>
      </c>
      <c r="M49" s="160"/>
      <c r="N49" s="160"/>
      <c r="O49" s="166"/>
    </row>
    <row r="50" spans="2:15" ht="22.5" customHeight="1" x14ac:dyDescent="0.25">
      <c r="B50" s="155">
        <v>44</v>
      </c>
      <c r="C50" s="156" t="str">
        <f>IFERROR(VLOOKUP($D50,Gudang!$E$28:$H$38,2,0),"")</f>
        <v>PSE6241</v>
      </c>
      <c r="D50" s="156" t="s">
        <v>136</v>
      </c>
      <c r="E50" s="156">
        <f>IFERROR(VLOOKUP($D50,Gudang!$E$28:$H$38,3,0),"")</f>
        <v>2</v>
      </c>
      <c r="F50" s="156">
        <f>IFERROR(VLOOKUP($D50,Gudang!$E$28:$H$38,4,0),"")</f>
        <v>6</v>
      </c>
      <c r="G50" s="156"/>
      <c r="H50" s="156"/>
      <c r="I50" s="156"/>
      <c r="J50" s="157" t="s">
        <v>149</v>
      </c>
      <c r="K50" s="158">
        <f t="shared" si="1"/>
        <v>0</v>
      </c>
      <c r="L50" s="159" t="str">
        <f t="shared" si="2"/>
        <v/>
      </c>
      <c r="M50" s="160"/>
      <c r="N50" s="160"/>
      <c r="O50" s="166"/>
    </row>
    <row r="51" spans="2:15" ht="22.5" customHeight="1" x14ac:dyDescent="0.25">
      <c r="B51" s="155">
        <v>45</v>
      </c>
      <c r="C51" s="156" t="str">
        <f>IFERROR(VLOOKUP($D51,Gudang!$E$28:$H$38,2,0),"")</f>
        <v>PSE6224</v>
      </c>
      <c r="D51" s="156" t="s">
        <v>137</v>
      </c>
      <c r="E51" s="156">
        <f>IFERROR(VLOOKUP($D51,Gudang!$E$28:$H$38,3,0),"")</f>
        <v>2</v>
      </c>
      <c r="F51" s="156">
        <f>IFERROR(VLOOKUP($D51,Gudang!$E$28:$H$38,4,0),"")</f>
        <v>6</v>
      </c>
      <c r="G51" s="156" t="s">
        <v>71</v>
      </c>
      <c r="H51" s="156" t="s">
        <v>156</v>
      </c>
      <c r="I51" s="156"/>
      <c r="J51" s="157" t="s">
        <v>149</v>
      </c>
      <c r="K51" s="158">
        <f t="shared" si="1"/>
        <v>2</v>
      </c>
      <c r="L51" s="159">
        <f t="shared" si="2"/>
        <v>1</v>
      </c>
      <c r="M51" s="160"/>
      <c r="N51" s="160"/>
      <c r="O51" s="166"/>
    </row>
    <row r="52" spans="2:15" ht="22.5" customHeight="1" thickBot="1" x14ac:dyDescent="0.3">
      <c r="B52" s="155">
        <v>46</v>
      </c>
      <c r="C52" s="172" t="str">
        <f>IFERROR(VLOOKUP($D52,Gudang!$E$28:$H$38,2,0),"")</f>
        <v>PSE6220</v>
      </c>
      <c r="D52" s="172" t="s">
        <v>138</v>
      </c>
      <c r="E52" s="172">
        <f>IFERROR(VLOOKUP($D52,Gudang!$E$28:$H$38,3,0),"")</f>
        <v>2</v>
      </c>
      <c r="F52" s="172">
        <f>IFERROR(VLOOKUP($D52,Gudang!$E$28:$H$38,4,0),"")</f>
        <v>6</v>
      </c>
      <c r="G52" s="172" t="s">
        <v>179</v>
      </c>
      <c r="H52" s="172" t="s">
        <v>156</v>
      </c>
      <c r="I52" s="172"/>
      <c r="J52" s="173" t="s">
        <v>149</v>
      </c>
      <c r="K52" s="174">
        <f t="shared" si="1"/>
        <v>2</v>
      </c>
      <c r="L52" s="203">
        <f t="shared" si="2"/>
        <v>1</v>
      </c>
      <c r="M52" s="160"/>
      <c r="N52" s="160"/>
      <c r="O52" s="166"/>
    </row>
    <row r="53" spans="2:15" ht="22.5" customHeight="1" x14ac:dyDescent="0.25">
      <c r="B53" s="166"/>
      <c r="C53" s="175"/>
      <c r="D53" s="175"/>
      <c r="E53" s="166"/>
      <c r="F53" s="166"/>
      <c r="G53" s="175"/>
      <c r="H53" s="175"/>
      <c r="I53" s="175"/>
      <c r="J53" s="166"/>
      <c r="K53" s="175"/>
      <c r="L53" s="166"/>
      <c r="M53" s="160"/>
      <c r="N53" s="160"/>
      <c r="O53" s="166"/>
    </row>
    <row r="86" spans="4:4" ht="22.5" customHeight="1" x14ac:dyDescent="0.25">
      <c r="D86"/>
    </row>
    <row r="87" spans="4:4" ht="22.5" customHeight="1" x14ac:dyDescent="0.25">
      <c r="D87"/>
    </row>
    <row r="88" spans="4:4" ht="22.5" customHeight="1" x14ac:dyDescent="0.25">
      <c r="D88"/>
    </row>
    <row r="89" spans="4:4" ht="22.5" customHeight="1" x14ac:dyDescent="0.25">
      <c r="D89"/>
    </row>
    <row r="90" spans="4:4" ht="22.5" customHeight="1" x14ac:dyDescent="0.25">
      <c r="D90"/>
    </row>
    <row r="91" spans="4:4" ht="22.5" customHeight="1" x14ac:dyDescent="0.25">
      <c r="D91"/>
    </row>
    <row r="92" spans="4:4" ht="22.5" customHeight="1" x14ac:dyDescent="0.25">
      <c r="D92"/>
    </row>
    <row r="93" spans="4:4" ht="22.5" customHeight="1" x14ac:dyDescent="0.25">
      <c r="D93"/>
    </row>
    <row r="94" spans="4:4" ht="22.5" customHeight="1" x14ac:dyDescent="0.25">
      <c r="D94"/>
    </row>
    <row r="95" spans="4:4" ht="22.5" customHeight="1" x14ac:dyDescent="0.25">
      <c r="D95"/>
    </row>
    <row r="96" spans="4:4" ht="22.5" customHeight="1" x14ac:dyDescent="0.25">
      <c r="D96"/>
    </row>
    <row r="97" spans="4:4" ht="22.5" customHeight="1" x14ac:dyDescent="0.25">
      <c r="D97"/>
    </row>
    <row r="98" spans="4:4" ht="22.5" customHeight="1" x14ac:dyDescent="0.25">
      <c r="D98"/>
    </row>
    <row r="99" spans="4:4" ht="22.5" customHeight="1" x14ac:dyDescent="0.25">
      <c r="D99"/>
    </row>
    <row r="100" spans="4:4" ht="22.5" customHeight="1" x14ac:dyDescent="0.25">
      <c r="D100"/>
    </row>
    <row r="101" spans="4:4" ht="22.5" customHeight="1" x14ac:dyDescent="0.25">
      <c r="D101"/>
    </row>
    <row r="102" spans="4:4" ht="22.5" customHeight="1" x14ac:dyDescent="0.25">
      <c r="D102"/>
    </row>
    <row r="103" spans="4:4" ht="22.5" customHeight="1" x14ac:dyDescent="0.25">
      <c r="D103"/>
    </row>
    <row r="104" spans="4:4" ht="22.5" customHeight="1" x14ac:dyDescent="0.25">
      <c r="D104"/>
    </row>
    <row r="105" spans="4:4" ht="22.5" customHeight="1" x14ac:dyDescent="0.25">
      <c r="D105"/>
    </row>
    <row r="106" spans="4:4" ht="22.5" customHeight="1" x14ac:dyDescent="0.25">
      <c r="D106"/>
    </row>
    <row r="107" spans="4:4" ht="22.5" customHeight="1" x14ac:dyDescent="0.25">
      <c r="D107"/>
    </row>
    <row r="108" spans="4:4" ht="22.5" customHeight="1" x14ac:dyDescent="0.25">
      <c r="D108"/>
    </row>
    <row r="109" spans="4:4" ht="22.5" customHeight="1" x14ac:dyDescent="0.25">
      <c r="D109"/>
    </row>
    <row r="110" spans="4:4" ht="22.5" customHeight="1" x14ac:dyDescent="0.25">
      <c r="D110"/>
    </row>
  </sheetData>
  <autoFilter ref="B3:L52" xr:uid="{00000000-0009-0000-0000-000000000000}"/>
  <sortState xmlns:xlrd2="http://schemas.microsoft.com/office/spreadsheetml/2017/richdata2" ref="D53:D84">
    <sortCondition ref="D53"/>
  </sortState>
  <mergeCells count="2">
    <mergeCell ref="B1:L1"/>
    <mergeCell ref="C2:K2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Gudang!$B$3:$B$17</xm:f>
          </x14:formula1>
          <xm:sqref>G4:I17 G19:I30 G35:I52</xm:sqref>
        </x14:dataValidation>
        <x14:dataValidation type="list" allowBlank="1" showInputMessage="1" showErrorMessage="1" xr:uid="{00000000-0002-0000-0000-000001000000}">
          <x14:formula1>
            <xm:f>Gudang!$E$4:$E$13</xm:f>
          </x14:formula1>
          <xm:sqref>D4:D17</xm:sqref>
        </x14:dataValidation>
        <x14:dataValidation type="list" allowBlank="1" showInputMessage="1" showErrorMessage="1" xr:uid="{00000000-0002-0000-0000-000002000000}">
          <x14:formula1>
            <xm:f>Gudang!$E$15:$E$26</xm:f>
          </x14:formula1>
          <xm:sqref>D19:D30</xm:sqref>
        </x14:dataValidation>
        <x14:dataValidation type="list" allowBlank="1" showInputMessage="1" showErrorMessage="1" xr:uid="{00000000-0002-0000-0000-000003000000}">
          <x14:formula1>
            <xm:f>Gudang!$E$28:$E$38</xm:f>
          </x14:formula1>
          <xm:sqref>D35:D52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139"/>
  <sheetViews>
    <sheetView showGridLines="0" tabSelected="1" zoomScale="80" zoomScaleNormal="80" workbookViewId="0">
      <pane xSplit="5" ySplit="6" topLeftCell="F46" activePane="bottomRight" state="frozen"/>
      <selection pane="topRight" activeCell="F1" sqref="F1"/>
      <selection pane="bottomLeft" activeCell="A7" sqref="A7"/>
      <selection pane="bottomRight" activeCell="J77" sqref="J77"/>
    </sheetView>
  </sheetViews>
  <sheetFormatPr defaultColWidth="9.140625" defaultRowHeight="20.25" customHeight="1" outlineLevelCol="1" x14ac:dyDescent="0.25"/>
  <cols>
    <col min="1" max="1" width="4.42578125" style="6" customWidth="1"/>
    <col min="2" max="2" width="10.85546875" style="6" customWidth="1"/>
    <col min="3" max="3" width="5.42578125" style="31" customWidth="1"/>
    <col min="4" max="4" width="13.140625" style="6" customWidth="1"/>
    <col min="5" max="5" width="11.5703125" style="31" customWidth="1"/>
    <col min="6" max="6" width="53.42578125" style="6" customWidth="1"/>
    <col min="7" max="7" width="7.28515625" style="31" customWidth="1"/>
    <col min="8" max="9" width="7.28515625" style="6" customWidth="1"/>
    <col min="10" max="12" width="31.140625" style="6" customWidth="1"/>
    <col min="13" max="13" width="32.7109375" style="47" customWidth="1"/>
    <col min="14" max="14" width="4.42578125" style="34" customWidth="1"/>
    <col min="15" max="15" width="4.85546875" style="34" customWidth="1" outlineLevel="1"/>
    <col min="16" max="17" width="6.140625" style="4" customWidth="1" outlineLevel="1"/>
    <col min="18" max="20" width="4.85546875" style="34" customWidth="1" outlineLevel="1"/>
    <col min="21" max="21" width="3.85546875" style="5" customWidth="1"/>
    <col min="22" max="22" width="33.42578125" style="6" customWidth="1"/>
    <col min="23" max="27" width="8.42578125" style="6" customWidth="1"/>
    <col min="28" max="28" width="9.140625" style="6"/>
    <col min="29" max="29" width="2.42578125" style="5" customWidth="1"/>
    <col min="30" max="30" width="12.28515625" style="6" customWidth="1"/>
    <col min="31" max="16384" width="9.140625" style="6"/>
  </cols>
  <sheetData>
    <row r="1" spans="1:29" ht="20.25" customHeight="1" thickBot="1" x14ac:dyDescent="0.3"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</row>
    <row r="2" spans="1:29" ht="20.25" customHeight="1" x14ac:dyDescent="0.25">
      <c r="B2" s="213" t="s">
        <v>0</v>
      </c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W2" s="21"/>
    </row>
    <row r="3" spans="1:29" ht="20.25" customHeight="1" x14ac:dyDescent="0.25">
      <c r="B3" s="213" t="s">
        <v>182</v>
      </c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</row>
    <row r="4" spans="1:29" ht="20.25" customHeight="1" x14ac:dyDescent="0.25">
      <c r="B4" s="214" t="s">
        <v>87</v>
      </c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V4" s="39" t="s">
        <v>34</v>
      </c>
      <c r="W4" s="38"/>
      <c r="X4" s="38"/>
      <c r="Y4" s="38"/>
      <c r="Z4" s="38"/>
      <c r="AA4" s="38"/>
      <c r="AB4" s="38"/>
    </row>
    <row r="5" spans="1:29" ht="8.25" customHeight="1" thickBot="1" x14ac:dyDescent="0.3">
      <c r="B5" s="7"/>
      <c r="C5" s="8"/>
      <c r="D5" s="9"/>
      <c r="E5" s="10"/>
      <c r="F5" s="9"/>
      <c r="G5" s="11"/>
      <c r="H5" s="12"/>
      <c r="I5" s="11"/>
      <c r="J5" s="9" t="s">
        <v>1</v>
      </c>
      <c r="K5" s="9" t="s">
        <v>1</v>
      </c>
      <c r="L5" s="9" t="s">
        <v>1</v>
      </c>
      <c r="M5" s="44"/>
      <c r="V5" s="38"/>
      <c r="W5" s="38"/>
      <c r="X5" s="38"/>
      <c r="Y5" s="38"/>
      <c r="Z5" s="38"/>
      <c r="AA5" s="38"/>
      <c r="AB5" s="38"/>
    </row>
    <row r="6" spans="1:29" ht="27.75" customHeight="1" thickBot="1" x14ac:dyDescent="0.3">
      <c r="B6" s="48" t="s">
        <v>2</v>
      </c>
      <c r="C6" s="49" t="s">
        <v>3</v>
      </c>
      <c r="D6" s="49" t="s">
        <v>4</v>
      </c>
      <c r="E6" s="49" t="s">
        <v>5</v>
      </c>
      <c r="F6" s="49" t="s">
        <v>6</v>
      </c>
      <c r="G6" s="49" t="s">
        <v>7</v>
      </c>
      <c r="H6" s="49" t="s">
        <v>8</v>
      </c>
      <c r="I6" s="49" t="s">
        <v>9</v>
      </c>
      <c r="J6" s="49" t="s">
        <v>44</v>
      </c>
      <c r="K6" s="49" t="s">
        <v>45</v>
      </c>
      <c r="L6" s="49" t="s">
        <v>157</v>
      </c>
      <c r="M6" s="50" t="s">
        <v>10</v>
      </c>
      <c r="N6" s="103"/>
      <c r="O6" s="103"/>
      <c r="P6" s="95" t="s">
        <v>46</v>
      </c>
      <c r="Q6" s="95" t="s">
        <v>32</v>
      </c>
      <c r="R6" s="95" t="s">
        <v>32</v>
      </c>
      <c r="S6" s="95" t="s">
        <v>159</v>
      </c>
      <c r="T6" s="95" t="s">
        <v>160</v>
      </c>
      <c r="U6" s="103"/>
      <c r="V6" s="24" t="s">
        <v>33</v>
      </c>
      <c r="W6" s="18" t="s">
        <v>27</v>
      </c>
      <c r="X6" s="18" t="s">
        <v>28</v>
      </c>
      <c r="Y6" s="18" t="s">
        <v>26</v>
      </c>
      <c r="Z6" s="18" t="s">
        <v>29</v>
      </c>
      <c r="AA6" s="19" t="s">
        <v>30</v>
      </c>
      <c r="AB6" s="20" t="s">
        <v>31</v>
      </c>
      <c r="AC6" s="41"/>
    </row>
    <row r="7" spans="1:29" ht="20.25" customHeight="1" x14ac:dyDescent="0.25">
      <c r="A7" s="40"/>
      <c r="B7" s="57" t="s">
        <v>11</v>
      </c>
      <c r="C7" s="58" t="s">
        <v>12</v>
      </c>
      <c r="D7" s="92" t="str">
        <f>IFERROR(VLOOKUP(P7,Gudang!T39:U52,2,0),"")</f>
        <v>07.30 - 09.10</v>
      </c>
      <c r="E7" s="106" t="str">
        <f>IFERROR(VLOOKUP(F7,Gudang!E3:H47,2,0),"")</f>
        <v>MKU6207</v>
      </c>
      <c r="F7" s="107" t="s">
        <v>98</v>
      </c>
      <c r="G7" s="106">
        <f>IFERROR(VLOOKUP(F7,Gudang!E3:H47,3,0),"")</f>
        <v>2</v>
      </c>
      <c r="H7" s="106">
        <f>IFERROR(VLOOKUP(F7,Gudang!E3:H47,4,0),"")</f>
        <v>2</v>
      </c>
      <c r="I7" s="108" t="s">
        <v>14</v>
      </c>
      <c r="J7" s="107" t="s">
        <v>67</v>
      </c>
      <c r="K7" s="107"/>
      <c r="L7" s="107"/>
      <c r="M7" s="59" t="s">
        <v>60</v>
      </c>
      <c r="N7" s="102"/>
      <c r="O7" s="122">
        <f t="shared" ref="O7:O38" si="0">IF(L7&lt;&gt;"",IF(L7&lt;&gt;"",G7/2,G7),G7)</f>
        <v>2</v>
      </c>
      <c r="P7" s="96" t="str">
        <f t="shared" ref="P7:P37" si="1">C7&amp;G7</f>
        <v>I2</v>
      </c>
      <c r="Q7" s="96" t="str">
        <f t="shared" ref="Q7:Q37" si="2">H7&amp;" "&amp;I7</f>
        <v>2 A</v>
      </c>
      <c r="R7" s="212" t="str">
        <f>IF(Q7&lt;&gt;Q8,IF(Q8&lt;&gt;Q9,IF(Q7&lt;&gt;Q9,"","X"),"X"),"X")</f>
        <v/>
      </c>
      <c r="S7" s="212" t="str">
        <f>IF(J7&lt;&gt;J8,IF(J8&lt;&gt;J9,IF(J7&lt;&gt;J9,"","X"),"X"),"X")</f>
        <v/>
      </c>
      <c r="T7" s="212" t="str">
        <f>IF(K7&lt;&gt;K8,IF(K8&lt;&gt;K9,IF(K7&lt;&gt;K9,"","X"),"X"),"X")</f>
        <v>X</v>
      </c>
      <c r="V7" s="25" t="s">
        <v>156</v>
      </c>
      <c r="W7" s="21">
        <f>(COUNTIF($J$7:$J$21,V7))+(COUNTIF($K$7:$K$21,V7)+(COUNTIF($L$7:$L$21,V7)))</f>
        <v>2</v>
      </c>
      <c r="X7" s="21">
        <f>(COUNTIF($J$22:$J$36,V7))+(COUNTIF($K$22:$K$36,V7)+(COUNTIF($L$22:$L$36,V7)))</f>
        <v>3</v>
      </c>
      <c r="Y7" s="21">
        <f>(COUNTIF($J$37:$J$51,V7))+(COUNTIF($K$37:$K$51,V7)+(COUNTIF($L$37:$L$51,V7)))</f>
        <v>4</v>
      </c>
      <c r="Z7" s="21">
        <f>(COUNTIF($J$52:$J$67,V7))+(COUNTIF($K$52:$K$67,V7))+(COUNTIF($L$52:$L$67,V7))</f>
        <v>4</v>
      </c>
      <c r="AA7" s="21">
        <f>(COUNTIF($J$68:$J$82,V7))+(COUNTIF($K$68:$K$82,V7))+(COUNTIF($L$68:$L$82,V7))</f>
        <v>1</v>
      </c>
      <c r="AB7" s="28">
        <f>SUM(W7:AA7)</f>
        <v>14</v>
      </c>
      <c r="AC7" s="42"/>
    </row>
    <row r="8" spans="1:29" ht="20.25" customHeight="1" x14ac:dyDescent="0.25">
      <c r="A8" s="40"/>
      <c r="B8" s="60" t="s">
        <v>11</v>
      </c>
      <c r="C8" s="61" t="s">
        <v>12</v>
      </c>
      <c r="D8" s="93" t="str">
        <f>IFERROR(VLOOKUP(P8,Gudang!T39:U52,2,0),"")</f>
        <v>07.30 - 09.10</v>
      </c>
      <c r="E8" s="109" t="str">
        <f>IFERROR(VLOOKUP(F8,Gudang!E3:H47,2,0),"")</f>
        <v>MKU6213</v>
      </c>
      <c r="F8" s="110" t="s">
        <v>96</v>
      </c>
      <c r="G8" s="109">
        <f>IFERROR(VLOOKUP(F8,Gudang!E3:H47,3,0),"")</f>
        <v>2</v>
      </c>
      <c r="H8" s="109">
        <f>IFERROR(VLOOKUP(F8,Gudang!E3:H47,4,0),"")</f>
        <v>2</v>
      </c>
      <c r="I8" s="111" t="s">
        <v>16</v>
      </c>
      <c r="J8" s="110" t="s">
        <v>69</v>
      </c>
      <c r="K8" s="110"/>
      <c r="L8" s="110"/>
      <c r="M8" s="62" t="s">
        <v>61</v>
      </c>
      <c r="N8" s="102"/>
      <c r="O8" s="122">
        <f t="shared" si="0"/>
        <v>2</v>
      </c>
      <c r="P8" s="96" t="str">
        <f t="shared" si="1"/>
        <v>I2</v>
      </c>
      <c r="Q8" s="96" t="str">
        <f t="shared" si="2"/>
        <v>2 B</v>
      </c>
      <c r="R8" s="212"/>
      <c r="S8" s="212"/>
      <c r="T8" s="212"/>
      <c r="V8" s="26" t="s">
        <v>69</v>
      </c>
      <c r="W8" s="22">
        <f t="shared" ref="W8:W18" si="3">(COUNTIF($J$7:$J$21,V8))+(COUNTIF($K$7:$K$21,V8)+(COUNTIF($L$7:$L$21,V8)))</f>
        <v>4</v>
      </c>
      <c r="X8" s="22">
        <f t="shared" ref="X8:X18" si="4">(COUNTIF($J$22:$J$36,V8))+(COUNTIF($K$22:$K$36,V8)+(COUNTIF($L$22:$L$36,V8)))</f>
        <v>2</v>
      </c>
      <c r="Y8" s="22">
        <f t="shared" ref="Y8:Y18" si="5">(COUNTIF($J$37:$J$51,V8))+(COUNTIF($K$37:$K$51,V8)+(COUNTIF($L$37:$L$51,V8)))</f>
        <v>3</v>
      </c>
      <c r="Z8" s="22">
        <f t="shared" ref="Z8:Z18" si="6">(COUNTIF($J$52:$J$67,V8))+(COUNTIF($K$52:$K$67,V8))+(COUNTIF($L$52:$L$67,V8))</f>
        <v>3</v>
      </c>
      <c r="AA8" s="22">
        <f t="shared" ref="AA8:AA18" si="7">(COUNTIF($J$68:$J$82,V8))+(COUNTIF($K$68:$K$82,V8))+(COUNTIF($L$68:$L$82,V8))</f>
        <v>1</v>
      </c>
      <c r="AB8" s="29">
        <f t="shared" ref="AB8:AB18" si="8">SUM(W8:AA8)</f>
        <v>13</v>
      </c>
      <c r="AC8" s="42"/>
    </row>
    <row r="9" spans="1:29" ht="20.25" customHeight="1" thickBot="1" x14ac:dyDescent="0.3">
      <c r="A9" s="40"/>
      <c r="B9" s="63" t="s">
        <v>11</v>
      </c>
      <c r="C9" s="64" t="s">
        <v>12</v>
      </c>
      <c r="D9" s="93" t="str">
        <f>IFERROR(VLOOKUP(P9,Gudang!T38:U51,2,0),"")</f>
        <v>07.30 - 09.10</v>
      </c>
      <c r="E9" s="109" t="str">
        <f>IFERROR(VLOOKUP(F9,Gudang!E3:H47,2,0),"")</f>
        <v>PSE6212</v>
      </c>
      <c r="F9" s="110" t="s">
        <v>106</v>
      </c>
      <c r="G9" s="109">
        <f>IFERROR(VLOOKUP(F9,Gudang!E3:H47,3,0),"")</f>
        <v>2</v>
      </c>
      <c r="H9" s="109">
        <f>IFERROR(VLOOKUP(F9,Gudang!E3:H47,4,0),"")</f>
        <v>4</v>
      </c>
      <c r="I9" s="111" t="s">
        <v>14</v>
      </c>
      <c r="J9" s="110" t="s">
        <v>65</v>
      </c>
      <c r="K9" s="110" t="s">
        <v>179</v>
      </c>
      <c r="L9" s="110"/>
      <c r="M9" s="65" t="s">
        <v>62</v>
      </c>
      <c r="N9" s="102"/>
      <c r="O9" s="122">
        <f t="shared" si="0"/>
        <v>2</v>
      </c>
      <c r="P9" s="96" t="str">
        <f t="shared" si="1"/>
        <v>I2</v>
      </c>
      <c r="Q9" s="96" t="str">
        <f t="shared" si="2"/>
        <v>4 A</v>
      </c>
      <c r="R9" s="212"/>
      <c r="S9" s="212"/>
      <c r="T9" s="212"/>
      <c r="V9" s="26" t="s">
        <v>70</v>
      </c>
      <c r="W9" s="22">
        <f t="shared" si="3"/>
        <v>0</v>
      </c>
      <c r="X9" s="22">
        <f t="shared" si="4"/>
        <v>0</v>
      </c>
      <c r="Y9" s="22">
        <f t="shared" si="5"/>
        <v>0</v>
      </c>
      <c r="Z9" s="22">
        <f t="shared" si="6"/>
        <v>0</v>
      </c>
      <c r="AA9" s="22">
        <f t="shared" si="7"/>
        <v>0</v>
      </c>
      <c r="AB9" s="29">
        <f t="shared" si="8"/>
        <v>0</v>
      </c>
      <c r="AC9" s="42"/>
    </row>
    <row r="10" spans="1:29" ht="20.25" customHeight="1" x14ac:dyDescent="0.25">
      <c r="A10" s="40"/>
      <c r="B10" s="69" t="s">
        <v>11</v>
      </c>
      <c r="C10" s="73" t="s">
        <v>17</v>
      </c>
      <c r="D10" s="93" t="str">
        <f>IFERROR(VLOOKUP(P10,Gudang!T39:U52,2,0),"")</f>
        <v>09.20 - 11.00</v>
      </c>
      <c r="E10" s="109" t="str">
        <f>IFERROR(VLOOKUP(F10,Gudang!E3:H47,2,0),"")</f>
        <v>SIF6202</v>
      </c>
      <c r="F10" s="110" t="s">
        <v>100</v>
      </c>
      <c r="G10" s="109">
        <f>IFERROR(VLOOKUP(F10,Gudang!E3:H47,3,0),"")</f>
        <v>2</v>
      </c>
      <c r="H10" s="109">
        <f>IFERROR(VLOOKUP(F10,Gudang!E3:H47,4,0),"")</f>
        <v>4</v>
      </c>
      <c r="I10" s="111" t="s">
        <v>16</v>
      </c>
      <c r="J10" s="110" t="s">
        <v>152</v>
      </c>
      <c r="K10" s="110" t="s">
        <v>73</v>
      </c>
      <c r="L10" s="110"/>
      <c r="M10" s="59" t="s">
        <v>60</v>
      </c>
      <c r="N10" s="102"/>
      <c r="O10" s="122">
        <f t="shared" si="0"/>
        <v>2</v>
      </c>
      <c r="P10" s="96" t="str">
        <f t="shared" si="1"/>
        <v>II2</v>
      </c>
      <c r="Q10" s="96" t="str">
        <f t="shared" si="2"/>
        <v>4 B</v>
      </c>
      <c r="R10" s="212" t="str">
        <f>IF(Q10&lt;&gt;Q11,IF(Q11&lt;&gt;Q12,IF(Q10&lt;&gt;Q12,"","X"),"X"),"X")</f>
        <v/>
      </c>
      <c r="S10" s="212" t="str">
        <f>IF(J10&lt;&gt;J11,IF(J11&lt;&gt;J12,IF(J10&lt;&gt;J12,"","X"),"X"),"X")</f>
        <v/>
      </c>
      <c r="T10" s="212" t="str">
        <f>IF(K10&lt;&gt;K11,IF(K11&lt;&gt;K12,IF(K10&lt;&gt;K12,"","X"),"X"),"X")</f>
        <v/>
      </c>
      <c r="V10" s="26" t="s">
        <v>65</v>
      </c>
      <c r="W10" s="22">
        <f t="shared" si="3"/>
        <v>4</v>
      </c>
      <c r="X10" s="22">
        <f t="shared" si="4"/>
        <v>0</v>
      </c>
      <c r="Y10" s="22">
        <f t="shared" si="5"/>
        <v>2</v>
      </c>
      <c r="Z10" s="22">
        <f t="shared" si="6"/>
        <v>2</v>
      </c>
      <c r="AA10" s="22">
        <f t="shared" si="7"/>
        <v>1</v>
      </c>
      <c r="AB10" s="29">
        <f t="shared" si="8"/>
        <v>9</v>
      </c>
      <c r="AC10" s="42"/>
    </row>
    <row r="11" spans="1:29" ht="20.25" customHeight="1" x14ac:dyDescent="0.25">
      <c r="A11" s="40"/>
      <c r="B11" s="60" t="s">
        <v>11</v>
      </c>
      <c r="C11" s="61" t="s">
        <v>17</v>
      </c>
      <c r="D11" s="93" t="str">
        <f>IFERROR(VLOOKUP(P11,Gudang!T39:U52,2,0),"")</f>
        <v>09.20 - 11.00</v>
      </c>
      <c r="E11" s="109" t="str">
        <f>IFERROR(VLOOKUP(F11,Gudang!E3:H47,2,0),"")</f>
        <v>PSE6207</v>
      </c>
      <c r="F11" s="110" t="s">
        <v>135</v>
      </c>
      <c r="G11" s="109">
        <f>IFERROR(VLOOKUP(F11,Gudang!E3:H47,3,0),"")</f>
        <v>2</v>
      </c>
      <c r="H11" s="109">
        <f>IFERROR(VLOOKUP(F11,Gudang!E3:H47,4,0),"")</f>
        <v>6</v>
      </c>
      <c r="I11" s="111" t="s">
        <v>14</v>
      </c>
      <c r="J11" s="110" t="s">
        <v>68</v>
      </c>
      <c r="K11" s="110"/>
      <c r="L11" s="110"/>
      <c r="M11" s="62" t="s">
        <v>61</v>
      </c>
      <c r="N11" s="102"/>
      <c r="O11" s="122">
        <f t="shared" si="0"/>
        <v>2</v>
      </c>
      <c r="P11" s="96" t="str">
        <f t="shared" si="1"/>
        <v>II2</v>
      </c>
      <c r="Q11" s="96" t="str">
        <f t="shared" si="2"/>
        <v>6 A</v>
      </c>
      <c r="R11" s="212"/>
      <c r="S11" s="212"/>
      <c r="T11" s="212"/>
      <c r="V11" s="26" t="s">
        <v>66</v>
      </c>
      <c r="W11" s="22">
        <f t="shared" si="3"/>
        <v>0</v>
      </c>
      <c r="X11" s="22">
        <f t="shared" si="4"/>
        <v>2</v>
      </c>
      <c r="Y11" s="22">
        <f t="shared" si="5"/>
        <v>3</v>
      </c>
      <c r="Z11" s="22">
        <f t="shared" si="6"/>
        <v>2</v>
      </c>
      <c r="AA11" s="22">
        <f t="shared" si="7"/>
        <v>2</v>
      </c>
      <c r="AB11" s="29">
        <f t="shared" si="8"/>
        <v>9</v>
      </c>
      <c r="AC11" s="42"/>
    </row>
    <row r="12" spans="1:29" ht="20.25" customHeight="1" thickBot="1" x14ac:dyDescent="0.3">
      <c r="A12" s="40"/>
      <c r="B12" s="63" t="s">
        <v>11</v>
      </c>
      <c r="C12" s="64" t="s">
        <v>17</v>
      </c>
      <c r="D12" s="93" t="str">
        <f>IFERROR(VLOOKUP(P12,Gudang!T39:U52,2,0),"")</f>
        <v>09.20 - 11.00</v>
      </c>
      <c r="E12" s="109" t="str">
        <f>IFERROR(VLOOKUP(F12,Gudang!E3:H47,2,0),"")</f>
        <v>PSE6206</v>
      </c>
      <c r="F12" s="110" t="s">
        <v>131</v>
      </c>
      <c r="G12" s="109">
        <f>IFERROR(VLOOKUP(F12,Gudang!E3:H47,3,0),"")</f>
        <v>2</v>
      </c>
      <c r="H12" s="109">
        <f>IFERROR(VLOOKUP(F12,Gudang!E3:H47,4,0),"")</f>
        <v>6</v>
      </c>
      <c r="I12" s="111" t="s">
        <v>16</v>
      </c>
      <c r="J12" s="110" t="s">
        <v>65</v>
      </c>
      <c r="K12" s="110" t="s">
        <v>67</v>
      </c>
      <c r="L12" s="110"/>
      <c r="M12" s="65" t="s">
        <v>62</v>
      </c>
      <c r="N12" s="102"/>
      <c r="O12" s="122">
        <f t="shared" si="0"/>
        <v>2</v>
      </c>
      <c r="P12" s="96" t="str">
        <f t="shared" si="1"/>
        <v>II2</v>
      </c>
      <c r="Q12" s="96" t="str">
        <f t="shared" si="2"/>
        <v>6 B</v>
      </c>
      <c r="R12" s="212"/>
      <c r="S12" s="212"/>
      <c r="T12" s="212"/>
      <c r="V12" s="26" t="s">
        <v>71</v>
      </c>
      <c r="W12" s="22">
        <f t="shared" si="3"/>
        <v>2</v>
      </c>
      <c r="X12" s="22">
        <f t="shared" si="4"/>
        <v>0</v>
      </c>
      <c r="Y12" s="22">
        <f t="shared" si="5"/>
        <v>3</v>
      </c>
      <c r="Z12" s="22">
        <f t="shared" si="6"/>
        <v>3</v>
      </c>
      <c r="AA12" s="22">
        <f t="shared" si="7"/>
        <v>1</v>
      </c>
      <c r="AB12" s="29">
        <f t="shared" si="8"/>
        <v>9</v>
      </c>
      <c r="AC12" s="42"/>
    </row>
    <row r="13" spans="1:29" ht="20.25" customHeight="1" x14ac:dyDescent="0.25">
      <c r="A13" s="40"/>
      <c r="B13" s="66" t="s">
        <v>11</v>
      </c>
      <c r="C13" s="74" t="s">
        <v>19</v>
      </c>
      <c r="D13" s="93" t="str">
        <f>IFERROR(VLOOKUP(P13,Gudang!T39:U52,2,0),"")</f>
        <v>11.10 - 12.50</v>
      </c>
      <c r="E13" s="109" t="str">
        <f>IFERROR(VLOOKUP(F13,Gudang!E3:H47,2,0),"")</f>
        <v>MKU6213</v>
      </c>
      <c r="F13" s="110" t="s">
        <v>96</v>
      </c>
      <c r="G13" s="109">
        <f>IFERROR(VLOOKUP(F13,Gudang!E3:H47,3,0),"")</f>
        <v>2</v>
      </c>
      <c r="H13" s="109">
        <f>IFERROR(VLOOKUP(F13,Gudang!E3:H47,4,0),"")</f>
        <v>2</v>
      </c>
      <c r="I13" s="111" t="s">
        <v>14</v>
      </c>
      <c r="J13" s="110" t="s">
        <v>69</v>
      </c>
      <c r="K13" s="110"/>
      <c r="L13" s="110"/>
      <c r="M13" s="59" t="s">
        <v>60</v>
      </c>
      <c r="N13" s="102"/>
      <c r="O13" s="122">
        <f t="shared" si="0"/>
        <v>2</v>
      </c>
      <c r="P13" s="96" t="str">
        <f t="shared" si="1"/>
        <v>III2</v>
      </c>
      <c r="Q13" s="96" t="str">
        <f t="shared" si="2"/>
        <v>2 A</v>
      </c>
      <c r="R13" s="212" t="str">
        <f>IF(Q13&lt;&gt;Q14,IF(Q14&lt;&gt;Q15,IF(Q13&lt;&gt;Q15,"","X"),"X"),"X")</f>
        <v/>
      </c>
      <c r="S13" s="212" t="str">
        <f>IF(J13&lt;&gt;J14,IF(J14&lt;&gt;J15,IF(J13&lt;&gt;J15,"","X"),"X"),"X")</f>
        <v/>
      </c>
      <c r="T13" s="212" t="str">
        <f>IF(K13&lt;&gt;K14,IF(K14&lt;&gt;K15,IF(K13&lt;&gt;K15,"","X"),"X"),"X")</f>
        <v>X</v>
      </c>
      <c r="V13" s="26" t="s">
        <v>73</v>
      </c>
      <c r="W13" s="22">
        <f t="shared" si="3"/>
        <v>2</v>
      </c>
      <c r="X13" s="22">
        <f t="shared" si="4"/>
        <v>3</v>
      </c>
      <c r="Y13" s="22">
        <f t="shared" si="5"/>
        <v>2</v>
      </c>
      <c r="Z13" s="22">
        <f t="shared" si="6"/>
        <v>2</v>
      </c>
      <c r="AA13" s="22">
        <f t="shared" si="7"/>
        <v>2</v>
      </c>
      <c r="AB13" s="29">
        <f t="shared" si="8"/>
        <v>11</v>
      </c>
      <c r="AC13" s="42"/>
    </row>
    <row r="14" spans="1:29" ht="20.25" customHeight="1" x14ac:dyDescent="0.25">
      <c r="A14" s="40"/>
      <c r="B14" s="60" t="s">
        <v>11</v>
      </c>
      <c r="C14" s="70" t="s">
        <v>19</v>
      </c>
      <c r="D14" s="93" t="str">
        <f>IFERROR(VLOOKUP(P14,Gudang!T39:U52,2,0),"")</f>
        <v>11.10 - 12.50</v>
      </c>
      <c r="E14" s="109" t="str">
        <f>IFERROR(VLOOKUP(F14,Gudang!E3:H47,2,0),"")</f>
        <v>MKU6207</v>
      </c>
      <c r="F14" s="176" t="s">
        <v>98</v>
      </c>
      <c r="G14" s="109">
        <f>IFERROR(VLOOKUP(F14,Gudang!E3:H47,3,0),"")</f>
        <v>2</v>
      </c>
      <c r="H14" s="109">
        <f>IFERROR(VLOOKUP(F14,Gudang!E3:H47,4,0),"")</f>
        <v>2</v>
      </c>
      <c r="I14" s="111" t="s">
        <v>16</v>
      </c>
      <c r="J14" s="110" t="s">
        <v>67</v>
      </c>
      <c r="K14" s="110"/>
      <c r="L14" s="110"/>
      <c r="M14" s="62" t="s">
        <v>61</v>
      </c>
      <c r="N14" s="102"/>
      <c r="O14" s="122">
        <f t="shared" si="0"/>
        <v>2</v>
      </c>
      <c r="P14" s="96" t="str">
        <f t="shared" si="1"/>
        <v>III2</v>
      </c>
      <c r="Q14" s="96" t="str">
        <f t="shared" si="2"/>
        <v>2 B</v>
      </c>
      <c r="R14" s="212"/>
      <c r="S14" s="212"/>
      <c r="T14" s="212"/>
      <c r="V14" s="26" t="s">
        <v>67</v>
      </c>
      <c r="W14" s="22">
        <f t="shared" si="3"/>
        <v>3</v>
      </c>
      <c r="X14" s="22">
        <f t="shared" si="4"/>
        <v>1</v>
      </c>
      <c r="Y14" s="22">
        <f t="shared" si="5"/>
        <v>2</v>
      </c>
      <c r="Z14" s="22">
        <f t="shared" si="6"/>
        <v>1</v>
      </c>
      <c r="AA14" s="22">
        <f t="shared" si="7"/>
        <v>1</v>
      </c>
      <c r="AB14" s="29">
        <f>SUM(W14:AA14)</f>
        <v>8</v>
      </c>
      <c r="AC14" s="42"/>
    </row>
    <row r="15" spans="1:29" ht="20.25" customHeight="1" thickBot="1" x14ac:dyDescent="0.3">
      <c r="A15" s="40"/>
      <c r="B15" s="68" t="s">
        <v>11</v>
      </c>
      <c r="C15" s="98" t="s">
        <v>19</v>
      </c>
      <c r="D15" s="93" t="str">
        <f>IFERROR(VLOOKUP(P15,Gudang!T39:U52,2,0),"")</f>
        <v>11.10 - 13.40</v>
      </c>
      <c r="E15" s="109" t="str">
        <f>IFERROR(VLOOKUP(F15,Gudang!E3:H47,2,0),"")</f>
        <v>ISJ6312</v>
      </c>
      <c r="F15" s="110" t="s">
        <v>112</v>
      </c>
      <c r="G15" s="109">
        <f>IFERROR(VLOOKUP(F15,Gudang!E3:H47,3,0),"")</f>
        <v>3</v>
      </c>
      <c r="H15" s="109">
        <f>IFERROR(VLOOKUP(F15,Gudang!E3:H47,4,0),"")</f>
        <v>4</v>
      </c>
      <c r="I15" s="111" t="s">
        <v>16</v>
      </c>
      <c r="J15" s="110" t="s">
        <v>71</v>
      </c>
      <c r="K15" s="110" t="s">
        <v>65</v>
      </c>
      <c r="L15" s="110"/>
      <c r="M15" s="65" t="s">
        <v>62</v>
      </c>
      <c r="N15" s="102"/>
      <c r="O15" s="122">
        <f t="shared" si="0"/>
        <v>3</v>
      </c>
      <c r="P15" s="96" t="str">
        <f t="shared" si="1"/>
        <v>III3</v>
      </c>
      <c r="Q15" s="96" t="str">
        <f t="shared" si="2"/>
        <v>4 B</v>
      </c>
      <c r="R15" s="212"/>
      <c r="S15" s="212"/>
      <c r="T15" s="212"/>
      <c r="V15" s="26" t="s">
        <v>63</v>
      </c>
      <c r="W15" s="22">
        <f t="shared" si="3"/>
        <v>1</v>
      </c>
      <c r="X15" s="22">
        <f t="shared" si="4"/>
        <v>2</v>
      </c>
      <c r="Y15" s="22">
        <f t="shared" si="5"/>
        <v>2</v>
      </c>
      <c r="Z15" s="22">
        <f t="shared" si="6"/>
        <v>3</v>
      </c>
      <c r="AA15" s="22">
        <f t="shared" si="7"/>
        <v>2</v>
      </c>
      <c r="AB15" s="29">
        <f>SUM(W15:AA15)</f>
        <v>10</v>
      </c>
      <c r="AC15" s="42"/>
    </row>
    <row r="16" spans="1:29" ht="20.25" customHeight="1" x14ac:dyDescent="0.25">
      <c r="A16" s="40"/>
      <c r="B16" s="69" t="s">
        <v>11</v>
      </c>
      <c r="C16" s="73" t="s">
        <v>20</v>
      </c>
      <c r="D16" s="93" t="str">
        <f>IFERROR(VLOOKUP(P16,Gudang!T39:U52,2,0),"")</f>
        <v>13.30 - 15.10</v>
      </c>
      <c r="E16" s="109" t="str">
        <f>IFERROR(VLOOKUP(F16,Gudang!E3:H47,2,0),"")</f>
        <v>PSE6207</v>
      </c>
      <c r="F16" s="110" t="s">
        <v>135</v>
      </c>
      <c r="G16" s="109">
        <f>IFERROR(VLOOKUP(F16,Gudang!E3:H47,3,0),"")</f>
        <v>2</v>
      </c>
      <c r="H16" s="109">
        <f>IFERROR(VLOOKUP(F16,Gudang!E3:H47,4,0),"")</f>
        <v>6</v>
      </c>
      <c r="I16" s="111" t="s">
        <v>16</v>
      </c>
      <c r="J16" s="110" t="s">
        <v>68</v>
      </c>
      <c r="K16" s="110"/>
      <c r="L16" s="110"/>
      <c r="M16" s="59" t="s">
        <v>60</v>
      </c>
      <c r="N16" s="102"/>
      <c r="O16" s="122">
        <f t="shared" si="0"/>
        <v>2</v>
      </c>
      <c r="P16" s="96" t="str">
        <f t="shared" si="1"/>
        <v>IV2</v>
      </c>
      <c r="Q16" s="96" t="str">
        <f t="shared" si="2"/>
        <v>6 B</v>
      </c>
      <c r="R16" s="212" t="str">
        <f>IF(Q16&lt;&gt;Q17,IF(Q17&lt;&gt;Q18,IF(Q16&lt;&gt;Q18,"","X"),"X"),"X")</f>
        <v/>
      </c>
      <c r="S16" s="212" t="str">
        <f>IF(J16&lt;&gt;J17,IF(J17&lt;&gt;J18,IF(J16&lt;&gt;J18,"","X"),"X"),"X")</f>
        <v/>
      </c>
      <c r="T16" s="212" t="str">
        <f>IF(K16&lt;&gt;K17,IF(K17&lt;&gt;K18,IF(K16&lt;&gt;K18,"","X"),"X"),"X")</f>
        <v/>
      </c>
      <c r="V16" s="26" t="s">
        <v>68</v>
      </c>
      <c r="W16" s="22">
        <f t="shared" si="3"/>
        <v>3</v>
      </c>
      <c r="X16" s="22">
        <f t="shared" si="4"/>
        <v>1</v>
      </c>
      <c r="Y16" s="22">
        <f t="shared" si="5"/>
        <v>1</v>
      </c>
      <c r="Z16" s="22">
        <f t="shared" si="6"/>
        <v>1</v>
      </c>
      <c r="AA16" s="22">
        <f t="shared" si="7"/>
        <v>2</v>
      </c>
      <c r="AB16" s="29">
        <f t="shared" si="8"/>
        <v>8</v>
      </c>
      <c r="AC16" s="43"/>
    </row>
    <row r="17" spans="1:29" ht="20.25" customHeight="1" x14ac:dyDescent="0.25">
      <c r="A17" s="40"/>
      <c r="B17" s="60" t="s">
        <v>11</v>
      </c>
      <c r="C17" s="61" t="s">
        <v>85</v>
      </c>
      <c r="D17" s="93" t="str">
        <f>IFERROR(VLOOKUP(P17,Gudang!T39:U52,2,0),"")</f>
        <v>13.45 - 15.25</v>
      </c>
      <c r="E17" s="109" t="str">
        <f>IFERROR(VLOOKUP(F17,Gudang!E3:H47,2,0),"")</f>
        <v>PSE6242</v>
      </c>
      <c r="F17" s="110" t="s">
        <v>134</v>
      </c>
      <c r="G17" s="109">
        <f>IFERROR(VLOOKUP(F17,Gudang!E3:H47,3,0),"")</f>
        <v>2</v>
      </c>
      <c r="H17" s="109">
        <f>IFERROR(VLOOKUP(F17,Gudang!E3:H47,4,0),"")</f>
        <v>6</v>
      </c>
      <c r="I17" s="111" t="s">
        <v>14</v>
      </c>
      <c r="J17" s="110" t="s">
        <v>152</v>
      </c>
      <c r="K17" s="110" t="s">
        <v>73</v>
      </c>
      <c r="L17" s="110"/>
      <c r="M17" s="62" t="s">
        <v>61</v>
      </c>
      <c r="N17" s="102"/>
      <c r="O17" s="122">
        <f t="shared" si="0"/>
        <v>2</v>
      </c>
      <c r="P17" s="96" t="str">
        <f t="shared" si="1"/>
        <v>IV+2</v>
      </c>
      <c r="Q17" s="96" t="str">
        <f t="shared" si="2"/>
        <v>6 A</v>
      </c>
      <c r="R17" s="212"/>
      <c r="S17" s="212"/>
      <c r="T17" s="212"/>
      <c r="V17" s="26" t="s">
        <v>152</v>
      </c>
      <c r="W17" s="22">
        <f t="shared" si="3"/>
        <v>2</v>
      </c>
      <c r="X17" s="22">
        <f t="shared" si="4"/>
        <v>2</v>
      </c>
      <c r="Y17" s="22">
        <f t="shared" si="5"/>
        <v>1</v>
      </c>
      <c r="Z17" s="22">
        <f t="shared" si="6"/>
        <v>5</v>
      </c>
      <c r="AA17" s="22">
        <f t="shared" si="7"/>
        <v>1</v>
      </c>
      <c r="AB17" s="29">
        <f>SUM(W17:AA17)</f>
        <v>11</v>
      </c>
    </row>
    <row r="18" spans="1:29" ht="20.25" customHeight="1" thickBot="1" x14ac:dyDescent="0.3">
      <c r="A18" s="40"/>
      <c r="B18" s="63" t="s">
        <v>11</v>
      </c>
      <c r="C18" s="64" t="s">
        <v>20</v>
      </c>
      <c r="D18" s="93" t="str">
        <f>IFERROR(VLOOKUP(P18,Gudang!T39:U52,2,0),"")</f>
        <v>13.30 - 15.10</v>
      </c>
      <c r="E18" s="109" t="str">
        <f>IFERROR(VLOOKUP(F18,Gudang!E3:H47,2,0),"")</f>
        <v>PSE6249</v>
      </c>
      <c r="F18" s="110" t="s">
        <v>164</v>
      </c>
      <c r="G18" s="109">
        <f>IFERROR(VLOOKUP(F18,Gudang!E3:H47,3,0),"")</f>
        <v>2</v>
      </c>
      <c r="H18" s="109">
        <f>IFERROR(VLOOKUP(F18,Gudang!E3:H47,4,0),"")</f>
        <v>4</v>
      </c>
      <c r="I18" s="111" t="s">
        <v>88</v>
      </c>
      <c r="J18" s="110" t="s">
        <v>69</v>
      </c>
      <c r="K18" s="110" t="s">
        <v>156</v>
      </c>
      <c r="L18" s="110"/>
      <c r="M18" s="65" t="s">
        <v>62</v>
      </c>
      <c r="N18" s="102"/>
      <c r="O18" s="122">
        <f t="shared" si="0"/>
        <v>2</v>
      </c>
      <c r="P18" s="96" t="str">
        <f t="shared" si="1"/>
        <v>IV2</v>
      </c>
      <c r="Q18" s="96" t="str">
        <f t="shared" si="2"/>
        <v>4 Pil</v>
      </c>
      <c r="R18" s="212"/>
      <c r="S18" s="212"/>
      <c r="T18" s="212"/>
      <c r="V18" s="27" t="s">
        <v>72</v>
      </c>
      <c r="W18" s="23">
        <f t="shared" si="3"/>
        <v>0</v>
      </c>
      <c r="X18" s="23">
        <f t="shared" si="4"/>
        <v>2</v>
      </c>
      <c r="Y18" s="23">
        <f t="shared" si="5"/>
        <v>0</v>
      </c>
      <c r="Z18" s="23">
        <f t="shared" si="6"/>
        <v>0</v>
      </c>
      <c r="AA18" s="23">
        <f t="shared" si="7"/>
        <v>1</v>
      </c>
      <c r="AB18" s="30">
        <f t="shared" si="8"/>
        <v>3</v>
      </c>
      <c r="AC18" s="6"/>
    </row>
    <row r="19" spans="1:29" ht="20.25" customHeight="1" thickBot="1" x14ac:dyDescent="0.3">
      <c r="A19" s="40"/>
      <c r="B19" s="66" t="s">
        <v>11</v>
      </c>
      <c r="C19" s="67" t="s">
        <v>47</v>
      </c>
      <c r="D19" s="93" t="str">
        <f>IFERROR(VLOOKUP(P19,Gudang!T39:U52,2,0),"")</f>
        <v>15.20 - 17.50</v>
      </c>
      <c r="E19" s="109" t="str">
        <f>IFERROR(VLOOKUP(F19,Gudang!E3:H47,2,0),"")</f>
        <v>ISJ6312</v>
      </c>
      <c r="F19" s="176" t="s">
        <v>112</v>
      </c>
      <c r="G19" s="109">
        <f>IFERROR(VLOOKUP(F19,Gudang!E3:H47,3,0),"")</f>
        <v>3</v>
      </c>
      <c r="H19" s="109">
        <f>IFERROR(VLOOKUP(F19,Gudang!E3:H47,4,0),"")</f>
        <v>4</v>
      </c>
      <c r="I19" s="111" t="s">
        <v>14</v>
      </c>
      <c r="J19" s="110" t="s">
        <v>65</v>
      </c>
      <c r="K19" s="110" t="s">
        <v>71</v>
      </c>
      <c r="L19" s="110"/>
      <c r="M19" s="59" t="s">
        <v>60</v>
      </c>
      <c r="N19" s="102"/>
      <c r="O19" s="122">
        <f t="shared" si="0"/>
        <v>3</v>
      </c>
      <c r="P19" s="96" t="str">
        <f t="shared" si="1"/>
        <v>V3</v>
      </c>
      <c r="Q19" s="96" t="str">
        <f t="shared" si="2"/>
        <v>4 A</v>
      </c>
      <c r="R19" s="212" t="str">
        <f>IF(Q19&lt;&gt;Q20,IF(Q20&lt;&gt;Q21,IF(Q19&lt;&gt;Q21,"","X"),"X"),"X")</f>
        <v/>
      </c>
      <c r="S19" s="212" t="str">
        <f>IF(J19&lt;&gt;J20,IF(J20&lt;&gt;J21,IF(J19&lt;&gt;J21,"","X"),"X"),"X")</f>
        <v/>
      </c>
      <c r="T19" s="212" t="str">
        <f>IF(K19&lt;&gt;K20,IF(K20&lt;&gt;K21,IF(K19&lt;&gt;K21,"","X"),"X"),"X")</f>
        <v/>
      </c>
      <c r="V19" s="35"/>
      <c r="W19" s="36">
        <f t="shared" ref="W19:AB19" si="9">SUM(W4:W12)</f>
        <v>12</v>
      </c>
      <c r="X19" s="36">
        <f t="shared" si="9"/>
        <v>7</v>
      </c>
      <c r="Y19" s="36">
        <f t="shared" si="9"/>
        <v>15</v>
      </c>
      <c r="Z19" s="36">
        <f t="shared" si="9"/>
        <v>14</v>
      </c>
      <c r="AA19" s="36">
        <f t="shared" si="9"/>
        <v>6</v>
      </c>
      <c r="AB19" s="37">
        <f t="shared" si="9"/>
        <v>54</v>
      </c>
      <c r="AC19" s="6"/>
    </row>
    <row r="20" spans="1:29" ht="20.25" customHeight="1" x14ac:dyDescent="0.25">
      <c r="A20" s="40"/>
      <c r="B20" s="60" t="s">
        <v>11</v>
      </c>
      <c r="C20" s="61" t="s">
        <v>86</v>
      </c>
      <c r="D20" s="93" t="str">
        <f>IFERROR(VLOOKUP(P20,Gudang!T39:U52,2,0),"")</f>
        <v>15.35 - 17.15</v>
      </c>
      <c r="E20" s="109" t="str">
        <f>IFERROR(VLOOKUP(F20,Gudang!E3:H47,2,0),"")</f>
        <v>PSE6239</v>
      </c>
      <c r="F20" s="110" t="s">
        <v>107</v>
      </c>
      <c r="G20" s="109">
        <f>IFERROR(VLOOKUP(F20,Gudang!E3:H47,3,0),"")</f>
        <v>2</v>
      </c>
      <c r="H20" s="109">
        <f>IFERROR(VLOOKUP(F20,Gudang!E3:H47,4,0),"")</f>
        <v>4</v>
      </c>
      <c r="I20" s="111" t="s">
        <v>16</v>
      </c>
      <c r="J20" s="110" t="s">
        <v>63</v>
      </c>
      <c r="K20" s="110" t="s">
        <v>69</v>
      </c>
      <c r="L20" s="110"/>
      <c r="M20" s="62" t="s">
        <v>61</v>
      </c>
      <c r="N20" s="102"/>
      <c r="O20" s="122">
        <f t="shared" si="0"/>
        <v>2</v>
      </c>
      <c r="P20" s="96" t="str">
        <f t="shared" si="1"/>
        <v>Vx2</v>
      </c>
      <c r="Q20" s="96" t="str">
        <f t="shared" si="2"/>
        <v>4 B</v>
      </c>
      <c r="R20" s="212"/>
      <c r="S20" s="212"/>
      <c r="T20" s="212"/>
      <c r="AC20" s="6"/>
    </row>
    <row r="21" spans="1:29" ht="20.25" customHeight="1" thickBot="1" x14ac:dyDescent="0.3">
      <c r="A21" s="40"/>
      <c r="B21" s="71" t="s">
        <v>11</v>
      </c>
      <c r="C21" s="72" t="s">
        <v>47</v>
      </c>
      <c r="D21" s="94" t="str">
        <f>IFERROR(VLOOKUP(P21,Gudang!T39:U52,2,0),"")</f>
        <v>15.20 - 17.50</v>
      </c>
      <c r="E21" s="114" t="str">
        <f>IFERROR(VLOOKUP(F21,Gudang!E3:H47,2,0),"")</f>
        <v>PSE6336</v>
      </c>
      <c r="F21" s="115" t="s">
        <v>132</v>
      </c>
      <c r="G21" s="114">
        <f>IFERROR(VLOOKUP(F21,Gudang!E3:H47,3,0),"")</f>
        <v>3</v>
      </c>
      <c r="H21" s="114">
        <f>IFERROR(VLOOKUP(F21,Gudang!E3:H47,4,0),"")</f>
        <v>6</v>
      </c>
      <c r="I21" s="113" t="s">
        <v>14</v>
      </c>
      <c r="J21" s="115" t="s">
        <v>68</v>
      </c>
      <c r="K21" s="115" t="s">
        <v>156</v>
      </c>
      <c r="L21" s="115"/>
      <c r="M21" s="128" t="s">
        <v>62</v>
      </c>
      <c r="N21" s="102"/>
      <c r="O21" s="122">
        <f t="shared" si="0"/>
        <v>3</v>
      </c>
      <c r="P21" s="96" t="str">
        <f t="shared" si="1"/>
        <v>V3</v>
      </c>
      <c r="Q21" s="96" t="str">
        <f t="shared" si="2"/>
        <v>6 A</v>
      </c>
      <c r="R21" s="212"/>
      <c r="S21" s="212"/>
      <c r="T21" s="212"/>
      <c r="V21" s="39" t="s">
        <v>59</v>
      </c>
      <c r="W21" s="38"/>
      <c r="AC21" s="6"/>
    </row>
    <row r="22" spans="1:29" ht="20.25" customHeight="1" thickBot="1" x14ac:dyDescent="0.3">
      <c r="A22" s="40"/>
      <c r="B22" s="83" t="s">
        <v>21</v>
      </c>
      <c r="C22" s="84" t="s">
        <v>12</v>
      </c>
      <c r="D22" s="123" t="str">
        <f>IFERROR(VLOOKUP(P22,Gudang!T39:U52,2,0),"")</f>
        <v>07.30 - 09.10</v>
      </c>
      <c r="E22" s="124" t="str">
        <f>IFERROR(VLOOKUP(F22,Gudang!E3:H47,2,0),"")</f>
        <v>MKU6201</v>
      </c>
      <c r="F22" s="125" t="s">
        <v>90</v>
      </c>
      <c r="G22" s="124">
        <f>IFERROR(VLOOKUP(F22,Gudang!E3:H47,3,0),"")</f>
        <v>2</v>
      </c>
      <c r="H22" s="124">
        <f>IFERROR(VLOOKUP(F22,Gudang!E3:H47,4,0),"")</f>
        <v>2</v>
      </c>
      <c r="I22" s="126" t="s">
        <v>16</v>
      </c>
      <c r="J22" s="125" t="s">
        <v>72</v>
      </c>
      <c r="K22" s="125"/>
      <c r="L22" s="125"/>
      <c r="M22" s="127" t="s">
        <v>60</v>
      </c>
      <c r="N22" s="102"/>
      <c r="O22" s="122">
        <f t="shared" si="0"/>
        <v>2</v>
      </c>
      <c r="P22" s="96" t="str">
        <f t="shared" si="1"/>
        <v>I2</v>
      </c>
      <c r="Q22" s="96" t="str">
        <f t="shared" si="2"/>
        <v>2 B</v>
      </c>
      <c r="R22" s="212" t="str">
        <f>IF(Q22&lt;&gt;Q23,IF(Q23&lt;&gt;Q24,IF(Q22&lt;&gt;Q24,"","X"),"X"),"X")</f>
        <v/>
      </c>
      <c r="S22" s="212" t="str">
        <f>IF(J22&lt;&gt;J23,IF(J23&lt;&gt;J24,IF(J22&lt;&gt;J24,"","X"),"X"),"X")</f>
        <v/>
      </c>
      <c r="T22" s="212" t="str">
        <f>IF(K22&lt;&gt;K23,IF(K23&lt;&gt;K24,IF(K22&lt;&gt;K24,"","X"),"X"),"X")</f>
        <v/>
      </c>
      <c r="V22" s="24" t="s">
        <v>33</v>
      </c>
      <c r="W22" s="18"/>
      <c r="AC22" s="6"/>
    </row>
    <row r="23" spans="1:29" ht="20.25" customHeight="1" x14ac:dyDescent="0.25">
      <c r="A23" s="40"/>
      <c r="B23" s="75" t="s">
        <v>21</v>
      </c>
      <c r="C23" s="76" t="s">
        <v>12</v>
      </c>
      <c r="D23" s="99" t="str">
        <f>IFERROR(VLOOKUP(P23,Gudang!T39:U52,2,0),"")</f>
        <v>07.30 - 09.10</v>
      </c>
      <c r="E23" s="109" t="str">
        <f>IFERROR(VLOOKUP(F23,Gudang!E3:H47,2,0),"")</f>
        <v>PSE6239</v>
      </c>
      <c r="F23" s="112" t="s">
        <v>107</v>
      </c>
      <c r="G23" s="109">
        <f>IFERROR(VLOOKUP(F23,Gudang!E3:H47,3,0),"")</f>
        <v>2</v>
      </c>
      <c r="H23" s="109">
        <f>IFERROR(VLOOKUP(F23,Gudang!E3:H47,4,0),"")</f>
        <v>4</v>
      </c>
      <c r="I23" s="111" t="s">
        <v>14</v>
      </c>
      <c r="J23" s="112" t="s">
        <v>63</v>
      </c>
      <c r="K23" s="112" t="s">
        <v>69</v>
      </c>
      <c r="L23" s="112"/>
      <c r="M23" s="62" t="s">
        <v>61</v>
      </c>
      <c r="N23" s="102"/>
      <c r="O23" s="122">
        <f t="shared" si="0"/>
        <v>2</v>
      </c>
      <c r="P23" s="96" t="str">
        <f t="shared" si="1"/>
        <v>I2</v>
      </c>
      <c r="Q23" s="96" t="str">
        <f t="shared" si="2"/>
        <v>4 A</v>
      </c>
      <c r="R23" s="212"/>
      <c r="S23" s="212"/>
      <c r="T23" s="212"/>
      <c r="V23" s="25" t="s">
        <v>156</v>
      </c>
      <c r="W23" s="21">
        <f t="shared" ref="W23:W36" si="10">SUMIF(J$7:J$82,V23,O$7:O$82)+SUMIF(K$7:K$82,V23,O$7:O$82)+SUMIF(L$7:L$82,V23,O$7:O$82)</f>
        <v>27</v>
      </c>
      <c r="AC23" s="6"/>
    </row>
    <row r="24" spans="1:29" ht="20.25" customHeight="1" thickBot="1" x14ac:dyDescent="0.3">
      <c r="A24" s="40"/>
      <c r="B24" s="80" t="s">
        <v>21</v>
      </c>
      <c r="C24" s="81" t="s">
        <v>12</v>
      </c>
      <c r="D24" s="99" t="str">
        <f>IFERROR(VLOOKUP(P24,Gudang!T39:U52,2,0),"")</f>
        <v>07.30 - 09.10</v>
      </c>
      <c r="E24" s="109" t="str">
        <f>IFERROR(VLOOKUP(F24,Gudang!E3:H47,2,0),"")</f>
        <v>PSE6230</v>
      </c>
      <c r="F24" s="112" t="s">
        <v>104</v>
      </c>
      <c r="G24" s="109">
        <f>IFERROR(VLOOKUP(F24,Gudang!E3:H47,3,0),"")</f>
        <v>2</v>
      </c>
      <c r="H24" s="109">
        <f>IFERROR(VLOOKUP(F24,Gudang!E3:H47,4,0),"")</f>
        <v>4</v>
      </c>
      <c r="I24" s="111" t="s">
        <v>16</v>
      </c>
      <c r="J24" s="112" t="s">
        <v>179</v>
      </c>
      <c r="K24" s="112" t="s">
        <v>156</v>
      </c>
      <c r="L24" s="112"/>
      <c r="M24" s="177" t="s">
        <v>158</v>
      </c>
      <c r="N24" s="102"/>
      <c r="O24" s="122">
        <f t="shared" si="0"/>
        <v>2</v>
      </c>
      <c r="P24" s="96" t="str">
        <f t="shared" si="1"/>
        <v>I2</v>
      </c>
      <c r="Q24" s="96" t="str">
        <f t="shared" si="2"/>
        <v>4 B</v>
      </c>
      <c r="R24" s="212"/>
      <c r="S24" s="212"/>
      <c r="T24" s="212"/>
      <c r="V24" s="26" t="s">
        <v>69</v>
      </c>
      <c r="W24" s="22">
        <f t="shared" si="10"/>
        <v>24</v>
      </c>
      <c r="AC24" s="6"/>
    </row>
    <row r="25" spans="1:29" ht="20.25" customHeight="1" x14ac:dyDescent="0.25">
      <c r="A25" s="40"/>
      <c r="B25" s="78" t="s">
        <v>21</v>
      </c>
      <c r="C25" s="79" t="s">
        <v>17</v>
      </c>
      <c r="D25" s="99" t="str">
        <f>IFERROR(VLOOKUP(P25,Gudang!T39:U52,2,0),"")</f>
        <v>09.20 - 11.00</v>
      </c>
      <c r="E25" s="109" t="str">
        <f>IFERROR(VLOOKUP(F25,Gudang!E3:H47,2,0),"")</f>
        <v>MKU6201</v>
      </c>
      <c r="F25" s="112" t="s">
        <v>90</v>
      </c>
      <c r="G25" s="109">
        <f>IFERROR(VLOOKUP(F25,Gudang!E3:H47,3,0),"")</f>
        <v>2</v>
      </c>
      <c r="H25" s="109">
        <f>IFERROR(VLOOKUP(F25,Gudang!E3:H47,4,0),"")</f>
        <v>2</v>
      </c>
      <c r="I25" s="111" t="s">
        <v>14</v>
      </c>
      <c r="J25" s="112" t="s">
        <v>72</v>
      </c>
      <c r="K25" s="112"/>
      <c r="L25" s="112"/>
      <c r="M25" s="59" t="s">
        <v>60</v>
      </c>
      <c r="N25" s="102"/>
      <c r="O25" s="122">
        <f t="shared" si="0"/>
        <v>2</v>
      </c>
      <c r="P25" s="96" t="str">
        <f t="shared" si="1"/>
        <v>II2</v>
      </c>
      <c r="Q25" s="96" t="str">
        <f t="shared" si="2"/>
        <v>2 A</v>
      </c>
      <c r="R25" s="212" t="str">
        <f>IF(Q25&lt;&gt;Q26,IF(Q26&lt;&gt;Q27,IF(Q25&lt;&gt;Q27,"","X"),"X"),"X")</f>
        <v/>
      </c>
      <c r="S25" s="212" t="str">
        <f>IF(J25&lt;&gt;J26,IF(J26&lt;&gt;J27,IF(J25&lt;&gt;J27,"","X"),"X"),"X")</f>
        <v/>
      </c>
      <c r="T25" s="212" t="str">
        <f>IF(K25&lt;&gt;K26,IF(K26&lt;&gt;K27,IF(K25&lt;&gt;K27,"","X"),"X"),"X")</f>
        <v>X</v>
      </c>
      <c r="V25" s="26" t="s">
        <v>70</v>
      </c>
      <c r="W25" s="22">
        <f t="shared" si="10"/>
        <v>0</v>
      </c>
      <c r="AC25" s="6"/>
    </row>
    <row r="26" spans="1:29" ht="20.25" customHeight="1" x14ac:dyDescent="0.25">
      <c r="A26" s="40"/>
      <c r="B26" s="75" t="s">
        <v>21</v>
      </c>
      <c r="C26" s="76" t="s">
        <v>17</v>
      </c>
      <c r="D26" s="99" t="str">
        <f>IFERROR(VLOOKUP(P26,Gudang!T39:U52,2,0),"")</f>
        <v>09.20 - 11.00</v>
      </c>
      <c r="E26" s="109" t="str">
        <f>IFERROR(VLOOKUP(F26,Gudang!E3:H47,2,0),"")</f>
        <v>ISJ6207</v>
      </c>
      <c r="F26" s="112" t="s">
        <v>130</v>
      </c>
      <c r="G26" s="109">
        <f>IFERROR(VLOOKUP(F26,Gudang!E3:H47,3,0),"")</f>
        <v>2</v>
      </c>
      <c r="H26" s="109">
        <f>IFERROR(VLOOKUP(F26,Gudang!E3:H47,4,0),"")</f>
        <v>4</v>
      </c>
      <c r="I26" s="111" t="s">
        <v>14</v>
      </c>
      <c r="J26" s="112" t="s">
        <v>68</v>
      </c>
      <c r="K26" s="112" t="s">
        <v>73</v>
      </c>
      <c r="L26" s="112"/>
      <c r="M26" s="62" t="s">
        <v>61</v>
      </c>
      <c r="N26" s="102"/>
      <c r="O26" s="122">
        <f t="shared" si="0"/>
        <v>2</v>
      </c>
      <c r="P26" s="96" t="str">
        <f t="shared" si="1"/>
        <v>II2</v>
      </c>
      <c r="Q26" s="96" t="str">
        <f t="shared" si="2"/>
        <v>4 A</v>
      </c>
      <c r="R26" s="212"/>
      <c r="S26" s="212"/>
      <c r="T26" s="212"/>
      <c r="V26" s="26" t="s">
        <v>65</v>
      </c>
      <c r="W26" s="22">
        <f t="shared" si="10"/>
        <v>18</v>
      </c>
      <c r="AC26" s="6"/>
    </row>
    <row r="27" spans="1:29" ht="20.25" customHeight="1" thickBot="1" x14ac:dyDescent="0.3">
      <c r="A27" s="40"/>
      <c r="B27" s="80" t="s">
        <v>21</v>
      </c>
      <c r="C27" s="81" t="s">
        <v>17</v>
      </c>
      <c r="D27" s="178" t="str">
        <f>IFERROR(VLOOKUP(P27,Gudang!T39:U52,2,0),"")</f>
        <v/>
      </c>
      <c r="E27" s="179" t="str">
        <f>IFERROR(VLOOKUP(F27,Gudang!E3:H47,2,0),"")</f>
        <v/>
      </c>
      <c r="F27" s="180"/>
      <c r="G27" s="179" t="str">
        <f>IFERROR(VLOOKUP(F27,Gudang!E3:H47,3,0),"")</f>
        <v/>
      </c>
      <c r="H27" s="179" t="str">
        <f>IFERROR(VLOOKUP(F27,Gudang!E3:H47,4,0),"")</f>
        <v/>
      </c>
      <c r="I27" s="181"/>
      <c r="J27" s="180"/>
      <c r="K27" s="180"/>
      <c r="L27" s="180"/>
      <c r="M27" s="65" t="s">
        <v>62</v>
      </c>
      <c r="N27" s="102"/>
      <c r="O27" s="122" t="str">
        <f t="shared" si="0"/>
        <v/>
      </c>
      <c r="P27" s="96" t="str">
        <f t="shared" si="1"/>
        <v>II</v>
      </c>
      <c r="Q27" s="96" t="str">
        <f t="shared" si="2"/>
        <v xml:space="preserve"> </v>
      </c>
      <c r="R27" s="212"/>
      <c r="S27" s="212"/>
      <c r="T27" s="212"/>
      <c r="V27" s="26" t="s">
        <v>66</v>
      </c>
      <c r="W27" s="22">
        <f t="shared" si="10"/>
        <v>15</v>
      </c>
      <c r="AC27" s="6"/>
    </row>
    <row r="28" spans="1:29" ht="20.25" customHeight="1" x14ac:dyDescent="0.25">
      <c r="A28" s="40"/>
      <c r="B28" s="83" t="s">
        <v>21</v>
      </c>
      <c r="C28" s="100" t="s">
        <v>19</v>
      </c>
      <c r="D28" s="99" t="str">
        <f>IFERROR(VLOOKUP(P28,Gudang!T39:U52,2,0),"")</f>
        <v>11.10 - 12.50</v>
      </c>
      <c r="E28" s="109" t="str">
        <f>IFERROR(VLOOKUP(F28,Gudang!E3:H47,2,0),"")</f>
        <v>MKU6209</v>
      </c>
      <c r="F28" s="112" t="s">
        <v>91</v>
      </c>
      <c r="G28" s="109">
        <f>IFERROR(VLOOKUP(F28,Gudang!E3:H47,3,0),"")</f>
        <v>2</v>
      </c>
      <c r="H28" s="109">
        <f>IFERROR(VLOOKUP(F28,Gudang!E3:H47,4,0),"")</f>
        <v>2</v>
      </c>
      <c r="I28" s="111" t="s">
        <v>14</v>
      </c>
      <c r="J28" s="112" t="s">
        <v>152</v>
      </c>
      <c r="K28" s="112"/>
      <c r="L28" s="112"/>
      <c r="M28" s="59" t="s">
        <v>60</v>
      </c>
      <c r="N28" s="102"/>
      <c r="O28" s="122">
        <f t="shared" si="0"/>
        <v>2</v>
      </c>
      <c r="P28" s="96" t="str">
        <f t="shared" si="1"/>
        <v>III2</v>
      </c>
      <c r="Q28" s="96" t="str">
        <f t="shared" si="2"/>
        <v>2 A</v>
      </c>
      <c r="R28" s="212" t="str">
        <f>IF(Q28&lt;&gt;Q29,IF(Q29&lt;&gt;Q30,IF(Q28&lt;&gt;Q30,"","X"),"X"),"X")</f>
        <v/>
      </c>
      <c r="S28" s="212" t="str">
        <f>IF(J28&lt;&gt;J29,IF(J29&lt;&gt;J30,IF(J28&lt;&gt;J30,"","X"),"X"),"X")</f>
        <v/>
      </c>
      <c r="T28" s="212" t="str">
        <f>IF(K28&lt;&gt;K29,IF(K29&lt;&gt;K30,IF(K28&lt;&gt;K30,"","X"),"X"),"X")</f>
        <v>X</v>
      </c>
      <c r="V28" s="26" t="s">
        <v>71</v>
      </c>
      <c r="W28" s="22">
        <f t="shared" si="10"/>
        <v>18</v>
      </c>
      <c r="AC28" s="6"/>
    </row>
    <row r="29" spans="1:29" ht="20.25" customHeight="1" x14ac:dyDescent="0.25">
      <c r="A29" s="40"/>
      <c r="B29" s="75" t="s">
        <v>21</v>
      </c>
      <c r="C29" s="82" t="s">
        <v>19</v>
      </c>
      <c r="D29" s="99" t="str">
        <f>IFERROR(VLOOKUP(P29,Gudang!T39:U52,2,0),"")</f>
        <v>11.10 - 12.50</v>
      </c>
      <c r="E29" s="109" t="str">
        <f>IFERROR(VLOOKUP(F29,Gudang!E3:H47,2,0),"")</f>
        <v>ISJ6247</v>
      </c>
      <c r="F29" s="112" t="s">
        <v>113</v>
      </c>
      <c r="G29" s="109">
        <f>IFERROR(VLOOKUP(F29,Gudang!E3:H47,3,0),"")</f>
        <v>2</v>
      </c>
      <c r="H29" s="109">
        <f>IFERROR(VLOOKUP(F29,Gudang!E3:H47,4,0),"")</f>
        <v>4</v>
      </c>
      <c r="I29" s="111" t="s">
        <v>16</v>
      </c>
      <c r="J29" s="112" t="s">
        <v>66</v>
      </c>
      <c r="K29" s="112" t="s">
        <v>67</v>
      </c>
      <c r="L29" s="112" t="s">
        <v>156</v>
      </c>
      <c r="M29" s="62" t="s">
        <v>61</v>
      </c>
      <c r="N29" s="102"/>
      <c r="O29" s="122">
        <f t="shared" si="0"/>
        <v>1</v>
      </c>
      <c r="P29" s="96" t="str">
        <f t="shared" si="1"/>
        <v>III2</v>
      </c>
      <c r="Q29" s="96" t="str">
        <f t="shared" si="2"/>
        <v>4 B</v>
      </c>
      <c r="R29" s="212"/>
      <c r="S29" s="212"/>
      <c r="T29" s="212"/>
      <c r="V29" s="26" t="s">
        <v>73</v>
      </c>
      <c r="W29" s="22">
        <f t="shared" si="10"/>
        <v>21</v>
      </c>
      <c r="AC29" s="6"/>
    </row>
    <row r="30" spans="1:29" ht="20.25" customHeight="1" thickBot="1" x14ac:dyDescent="0.3">
      <c r="A30" s="40"/>
      <c r="B30" s="77" t="s">
        <v>21</v>
      </c>
      <c r="C30" s="101" t="s">
        <v>19</v>
      </c>
      <c r="D30" s="178" t="str">
        <f>IFERROR(VLOOKUP(P30,Gudang!T39:U52,2,0),"")</f>
        <v/>
      </c>
      <c r="E30" s="179" t="str">
        <f>IFERROR(VLOOKUP(F30,Gudang!E3:H47,2,0),"")</f>
        <v/>
      </c>
      <c r="F30" s="180"/>
      <c r="G30" s="179" t="str">
        <f>IFERROR(VLOOKUP(F30,Gudang!E3:H47,3,0),"")</f>
        <v/>
      </c>
      <c r="H30" s="179" t="str">
        <f>IFERROR(VLOOKUP(F30,Gudang!E3:H47,4,0),"")</f>
        <v/>
      </c>
      <c r="I30" s="181"/>
      <c r="J30" s="180"/>
      <c r="K30" s="180"/>
      <c r="L30" s="180"/>
      <c r="M30" s="65" t="s">
        <v>62</v>
      </c>
      <c r="N30" s="102"/>
      <c r="O30" s="122" t="str">
        <f t="shared" si="0"/>
        <v/>
      </c>
      <c r="P30" s="96" t="str">
        <f t="shared" si="1"/>
        <v>III</v>
      </c>
      <c r="Q30" s="96" t="str">
        <f t="shared" si="2"/>
        <v xml:space="preserve"> </v>
      </c>
      <c r="R30" s="212"/>
      <c r="S30" s="212"/>
      <c r="T30" s="212"/>
      <c r="V30" s="26" t="s">
        <v>67</v>
      </c>
      <c r="W30" s="22">
        <f t="shared" si="10"/>
        <v>14</v>
      </c>
      <c r="AC30" s="42"/>
    </row>
    <row r="31" spans="1:29" ht="20.25" customHeight="1" x14ac:dyDescent="0.25">
      <c r="A31" s="40"/>
      <c r="B31" s="78" t="s">
        <v>21</v>
      </c>
      <c r="C31" s="79" t="s">
        <v>20</v>
      </c>
      <c r="D31" s="99" t="str">
        <f>IFERROR(VLOOKUP(P31,Gudang!T39:U52,2,0),"")</f>
        <v>13.30 - 15.10</v>
      </c>
      <c r="E31" s="109" t="str">
        <f>IFERROR(VLOOKUP(F31,Gudang!E3:H47,2,0),"")</f>
        <v>ISJ6207</v>
      </c>
      <c r="F31" s="112" t="s">
        <v>130</v>
      </c>
      <c r="G31" s="109">
        <f>IFERROR(VLOOKUP(F31,Gudang!E3:H47,3,0),"")</f>
        <v>2</v>
      </c>
      <c r="H31" s="109">
        <f>IFERROR(VLOOKUP(F31,Gudang!E3:H47,4,0),"")</f>
        <v>4</v>
      </c>
      <c r="I31" s="111" t="s">
        <v>16</v>
      </c>
      <c r="J31" s="112" t="s">
        <v>66</v>
      </c>
      <c r="K31" s="112" t="s">
        <v>73</v>
      </c>
      <c r="L31" s="112"/>
      <c r="M31" s="59" t="s">
        <v>60</v>
      </c>
      <c r="N31" s="102"/>
      <c r="O31" s="122">
        <f t="shared" si="0"/>
        <v>2</v>
      </c>
      <c r="P31" s="96" t="str">
        <f t="shared" si="1"/>
        <v>IV2</v>
      </c>
      <c r="Q31" s="96" t="str">
        <f t="shared" si="2"/>
        <v>4 B</v>
      </c>
      <c r="R31" s="212" t="str">
        <f>IF(Q31&lt;&gt;Q32,IF(Q32&lt;&gt;Q33,IF(Q31&lt;&gt;Q33,"","X"),"X"),"X")</f>
        <v/>
      </c>
      <c r="S31" s="212" t="str">
        <f>IF(J31&lt;&gt;J32,IF(J32&lt;&gt;J33,IF(J31&lt;&gt;J33,"","X"),"X"),"X")</f>
        <v/>
      </c>
      <c r="T31" s="212" t="str">
        <f>IF(K31&lt;&gt;K32,IF(K32&lt;&gt;K33,IF(K31&lt;&gt;K33,"","X"),"X"),"X")</f>
        <v/>
      </c>
      <c r="V31" s="26" t="s">
        <v>63</v>
      </c>
      <c r="W31" s="22">
        <f t="shared" si="10"/>
        <v>22</v>
      </c>
      <c r="AC31" s="42"/>
    </row>
    <row r="32" spans="1:29" ht="20.25" customHeight="1" x14ac:dyDescent="0.25">
      <c r="A32" s="40"/>
      <c r="B32" s="75" t="s">
        <v>21</v>
      </c>
      <c r="C32" s="76" t="s">
        <v>20</v>
      </c>
      <c r="D32" s="99" t="str">
        <f>IFERROR(VLOOKUP(P32,Gudang!T39:U52,2,0),"")</f>
        <v>13.30 - 15.10</v>
      </c>
      <c r="E32" s="109" t="str">
        <f>IFERROR(VLOOKUP(F32,Gudang!E3:H47,2,0),"")</f>
        <v>MKU6212</v>
      </c>
      <c r="F32" s="112" t="s">
        <v>170</v>
      </c>
      <c r="G32" s="109">
        <f>IFERROR(VLOOKUP(F32,Gudang!E3:H47,3,0),"")</f>
        <v>2</v>
      </c>
      <c r="H32" s="109">
        <f>IFERROR(VLOOKUP(F32,Gudang!E3:H47,4,0),"")</f>
        <v>2</v>
      </c>
      <c r="I32" s="111" t="s">
        <v>16</v>
      </c>
      <c r="J32" s="112" t="s">
        <v>156</v>
      </c>
      <c r="K32" s="112" t="s">
        <v>179</v>
      </c>
      <c r="L32" s="112"/>
      <c r="M32" s="62" t="s">
        <v>61</v>
      </c>
      <c r="N32" s="102"/>
      <c r="O32" s="122">
        <f t="shared" si="0"/>
        <v>2</v>
      </c>
      <c r="P32" s="96" t="str">
        <f t="shared" si="1"/>
        <v>IV2</v>
      </c>
      <c r="Q32" s="96" t="str">
        <f t="shared" si="2"/>
        <v>2 B</v>
      </c>
      <c r="R32" s="212"/>
      <c r="S32" s="212"/>
      <c r="T32" s="212"/>
      <c r="V32" s="26" t="s">
        <v>68</v>
      </c>
      <c r="W32" s="22">
        <f t="shared" si="10"/>
        <v>16</v>
      </c>
      <c r="AC32" s="42"/>
    </row>
    <row r="33" spans="1:29" ht="20.25" customHeight="1" thickBot="1" x14ac:dyDescent="0.3">
      <c r="A33" s="40"/>
      <c r="B33" s="80" t="s">
        <v>21</v>
      </c>
      <c r="C33" s="81" t="s">
        <v>20</v>
      </c>
      <c r="D33" s="178" t="str">
        <f>IFERROR(VLOOKUP(P33,Gudang!T39:U52,2,0),"")</f>
        <v/>
      </c>
      <c r="E33" s="179" t="str">
        <f>IFERROR(VLOOKUP(F33,Gudang!E3:H47,2,0),"")</f>
        <v/>
      </c>
      <c r="F33" s="180"/>
      <c r="G33" s="179" t="str">
        <f>IFERROR(VLOOKUP(F33,Gudang!E3:H47,3,0),"")</f>
        <v/>
      </c>
      <c r="H33" s="179" t="str">
        <f>IFERROR(VLOOKUP(F33,Gudang!E3:H47,4,0),"")</f>
        <v/>
      </c>
      <c r="I33" s="181"/>
      <c r="J33" s="180"/>
      <c r="K33" s="180"/>
      <c r="L33" s="180"/>
      <c r="M33" s="65" t="s">
        <v>62</v>
      </c>
      <c r="N33" s="102"/>
      <c r="O33" s="122" t="str">
        <f t="shared" si="0"/>
        <v/>
      </c>
      <c r="P33" s="96" t="str">
        <f t="shared" si="1"/>
        <v>IV</v>
      </c>
      <c r="Q33" s="96" t="str">
        <f t="shared" si="2"/>
        <v xml:space="preserve"> </v>
      </c>
      <c r="R33" s="212"/>
      <c r="S33" s="212"/>
      <c r="T33" s="212"/>
      <c r="V33" s="26" t="s">
        <v>64</v>
      </c>
      <c r="W33" s="22">
        <f t="shared" si="10"/>
        <v>0</v>
      </c>
      <c r="AC33" s="43"/>
    </row>
    <row r="34" spans="1:29" ht="20.25" customHeight="1" x14ac:dyDescent="0.25">
      <c r="A34" s="40"/>
      <c r="B34" s="83" t="s">
        <v>21</v>
      </c>
      <c r="C34" s="84" t="s">
        <v>47</v>
      </c>
      <c r="D34" s="99" t="str">
        <f>IFERROR(VLOOKUP(P34,Gudang!T39:U52,2,0),"")</f>
        <v>15.20 - 17.50</v>
      </c>
      <c r="E34" s="109" t="str">
        <f>IFERROR(VLOOKUP(F34,Gudang!E3:H47,2,0),"")</f>
        <v>PSE 6303</v>
      </c>
      <c r="F34" s="112" t="s">
        <v>176</v>
      </c>
      <c r="G34" s="109">
        <f>IFERROR(VLOOKUP(F34,Gudang!E3:H47,3,0),"")</f>
        <v>3</v>
      </c>
      <c r="H34" s="109">
        <f>IFERROR(VLOOKUP(F34,Gudang!E3:H47,4,0),"")</f>
        <v>2</v>
      </c>
      <c r="I34" s="111" t="s">
        <v>14</v>
      </c>
      <c r="J34" s="112" t="s">
        <v>63</v>
      </c>
      <c r="K34" s="112" t="s">
        <v>69</v>
      </c>
      <c r="L34" s="112"/>
      <c r="M34" s="59" t="s">
        <v>60</v>
      </c>
      <c r="N34" s="102"/>
      <c r="O34" s="122">
        <f t="shared" si="0"/>
        <v>3</v>
      </c>
      <c r="P34" s="96" t="str">
        <f t="shared" si="1"/>
        <v>V3</v>
      </c>
      <c r="Q34" s="96" t="str">
        <f t="shared" si="2"/>
        <v>2 A</v>
      </c>
      <c r="R34" s="212" t="str">
        <f>IF(Q34&lt;&gt;Q35,IF(Q35&lt;&gt;Q36,IF(Q34&lt;&gt;Q36,"","X"),"X"),"X")</f>
        <v/>
      </c>
      <c r="S34" s="212" t="str">
        <f>IF(J34&lt;&gt;J35,IF(J35&lt;&gt;J36,IF(J34&lt;&gt;J36,"","X"),"X"),"X")</f>
        <v/>
      </c>
      <c r="T34" s="212" t="str">
        <f>IF(K34&lt;&gt;K35,IF(K35&lt;&gt;K36,IF(K34&lt;&gt;K36,"","X"),"X"),"X")</f>
        <v/>
      </c>
      <c r="V34" s="26" t="s">
        <v>72</v>
      </c>
      <c r="W34" s="22">
        <f t="shared" si="10"/>
        <v>4</v>
      </c>
    </row>
    <row r="35" spans="1:29" ht="20.25" customHeight="1" x14ac:dyDescent="0.25">
      <c r="A35" s="40"/>
      <c r="B35" s="75" t="s">
        <v>21</v>
      </c>
      <c r="C35" s="76" t="s">
        <v>47</v>
      </c>
      <c r="D35" s="99" t="str">
        <f>IFERROR(VLOOKUP(P35,Gudang!T39:U52,2,0),"")</f>
        <v>15.20 - 17.00</v>
      </c>
      <c r="E35" s="109" t="str">
        <f>IFERROR(VLOOKUP(F35,Gudang!E3:H47,2,0),"")</f>
        <v>SIF6202</v>
      </c>
      <c r="F35" s="112" t="s">
        <v>100</v>
      </c>
      <c r="G35" s="109">
        <f>IFERROR(VLOOKUP(F35,Gudang!E3:H47,3,0),"")</f>
        <v>2</v>
      </c>
      <c r="H35" s="109">
        <f>IFERROR(VLOOKUP(F35,Gudang!E3:H47,4,0),"")</f>
        <v>4</v>
      </c>
      <c r="I35" s="111" t="s">
        <v>14</v>
      </c>
      <c r="J35" s="112" t="s">
        <v>152</v>
      </c>
      <c r="K35" s="112" t="s">
        <v>73</v>
      </c>
      <c r="L35" s="112"/>
      <c r="M35" s="62" t="s">
        <v>61</v>
      </c>
      <c r="N35" s="102"/>
      <c r="O35" s="122">
        <f t="shared" si="0"/>
        <v>2</v>
      </c>
      <c r="P35" s="96" t="str">
        <f t="shared" si="1"/>
        <v>V2</v>
      </c>
      <c r="Q35" s="96" t="str">
        <f t="shared" si="2"/>
        <v>4 A</v>
      </c>
      <c r="R35" s="212"/>
      <c r="S35" s="212"/>
      <c r="T35" s="212"/>
      <c r="V35" s="26"/>
      <c r="W35" s="22">
        <f t="shared" si="10"/>
        <v>0</v>
      </c>
    </row>
    <row r="36" spans="1:29" ht="20.25" customHeight="1" thickBot="1" x14ac:dyDescent="0.3">
      <c r="A36" s="40"/>
      <c r="B36" s="85" t="s">
        <v>21</v>
      </c>
      <c r="C36" s="86" t="s">
        <v>47</v>
      </c>
      <c r="D36" s="182" t="str">
        <f>IFERROR(VLOOKUP(P36,Gudang!T39:U52,2,0),"")</f>
        <v/>
      </c>
      <c r="E36" s="183" t="str">
        <f>IFERROR(VLOOKUP(F36,Gudang!E3:H47,2,0),"")</f>
        <v/>
      </c>
      <c r="F36" s="184"/>
      <c r="G36" s="183" t="str">
        <f>IFERROR(VLOOKUP(F36,Gudang!E3:H47,3,0),"")</f>
        <v/>
      </c>
      <c r="H36" s="183" t="str">
        <f>IFERROR(VLOOKUP(F36,Gudang!E3:H47,4,0),"")</f>
        <v/>
      </c>
      <c r="I36" s="185"/>
      <c r="J36" s="184"/>
      <c r="K36" s="184"/>
      <c r="L36" s="184"/>
      <c r="M36" s="128" t="s">
        <v>62</v>
      </c>
      <c r="N36" s="102"/>
      <c r="O36" s="122" t="str">
        <f t="shared" si="0"/>
        <v/>
      </c>
      <c r="P36" s="96" t="str">
        <f t="shared" si="1"/>
        <v>V</v>
      </c>
      <c r="Q36" s="96" t="str">
        <f t="shared" si="2"/>
        <v xml:space="preserve"> </v>
      </c>
      <c r="R36" s="212"/>
      <c r="S36" s="212"/>
      <c r="T36" s="212"/>
      <c r="V36" s="27"/>
      <c r="W36" s="23">
        <f t="shared" si="10"/>
        <v>0</v>
      </c>
    </row>
    <row r="37" spans="1:29" ht="20.25" customHeight="1" thickBot="1" x14ac:dyDescent="0.3">
      <c r="A37" s="40"/>
      <c r="B37" s="66" t="s">
        <v>23</v>
      </c>
      <c r="C37" s="67" t="s">
        <v>12</v>
      </c>
      <c r="D37" s="129" t="str">
        <f>IFERROR(VLOOKUP(P37,Gudang!T39:U52,2,0),"")</f>
        <v>07.30 - 09.10</v>
      </c>
      <c r="E37" s="124" t="str">
        <f>IFERROR(VLOOKUP(F37,Gudang!E3:H47,2,0),"")</f>
        <v>MKU6212</v>
      </c>
      <c r="F37" s="130" t="s">
        <v>170</v>
      </c>
      <c r="G37" s="124">
        <f>IFERROR(VLOOKUP(F37,Gudang!E3:H47,3,0),"")</f>
        <v>2</v>
      </c>
      <c r="H37" s="124">
        <f>IFERROR(VLOOKUP(F37,Gudang!E3:H47,4,0),"")</f>
        <v>2</v>
      </c>
      <c r="I37" s="126" t="s">
        <v>14</v>
      </c>
      <c r="J37" s="130" t="s">
        <v>179</v>
      </c>
      <c r="K37" s="130" t="s">
        <v>156</v>
      </c>
      <c r="L37" s="130"/>
      <c r="M37" s="127" t="s">
        <v>60</v>
      </c>
      <c r="N37" s="102"/>
      <c r="O37" s="122">
        <f t="shared" si="0"/>
        <v>2</v>
      </c>
      <c r="P37" s="96" t="str">
        <f t="shared" si="1"/>
        <v>I2</v>
      </c>
      <c r="Q37" s="96" t="str">
        <f t="shared" si="2"/>
        <v>2 A</v>
      </c>
      <c r="R37" s="212" t="str">
        <f>IF(Q37&lt;&gt;Q38,IF(Q38&lt;&gt;Q39,IF(Q37&lt;&gt;Q39,"","X"),"X"),"X")</f>
        <v/>
      </c>
      <c r="S37" s="212" t="str">
        <f>IF(J37&lt;&gt;J38,IF(J38&lt;&gt;J39,IF(J37&lt;&gt;J39,"","X"),"X"),"X")</f>
        <v/>
      </c>
      <c r="T37" s="212" t="str">
        <f>IF(K37&lt;&gt;K38,IF(K38&lt;&gt;K39,IF(K37&lt;&gt;K39,"","X"),"X"),"X")</f>
        <v/>
      </c>
      <c r="V37" s="35"/>
      <c r="W37" s="36">
        <f>SUM(W21:W33)</f>
        <v>175</v>
      </c>
    </row>
    <row r="38" spans="1:29" ht="20.25" customHeight="1" x14ac:dyDescent="0.25">
      <c r="A38" s="40"/>
      <c r="B38" s="60" t="s">
        <v>23</v>
      </c>
      <c r="C38" s="61" t="s">
        <v>12</v>
      </c>
      <c r="D38" s="93" t="str">
        <f>IFERROR(VLOOKUP(P38,Gudang!T39:U52,2,0),"")</f>
        <v>07.30 - 09.10</v>
      </c>
      <c r="E38" s="109" t="str">
        <f>IFERROR(VLOOKUP(F38,Gudang!E3:H47,2,0),"")</f>
        <v>MDK6201</v>
      </c>
      <c r="F38" s="110" t="s">
        <v>97</v>
      </c>
      <c r="G38" s="109">
        <f>IFERROR(VLOOKUP(F38,Gudang!E3:H47,3,0),"")</f>
        <v>2</v>
      </c>
      <c r="H38" s="109">
        <f>IFERROR(VLOOKUP(F38,Gudang!E3:H47,4,0),"")</f>
        <v>2</v>
      </c>
      <c r="I38" s="111" t="s">
        <v>16</v>
      </c>
      <c r="J38" s="110" t="s">
        <v>66</v>
      </c>
      <c r="K38" s="110"/>
      <c r="L38" s="110"/>
      <c r="M38" s="62" t="s">
        <v>61</v>
      </c>
      <c r="N38" s="102"/>
      <c r="O38" s="122">
        <f t="shared" si="0"/>
        <v>2</v>
      </c>
      <c r="P38" s="96" t="str">
        <f t="shared" ref="P38:P51" si="11">C38&amp;G38</f>
        <v>I2</v>
      </c>
      <c r="Q38" s="96" t="str">
        <f t="shared" ref="Q38:Q51" si="12">H38&amp;" "&amp;I38</f>
        <v>2 B</v>
      </c>
      <c r="R38" s="212"/>
      <c r="S38" s="212"/>
      <c r="T38" s="212"/>
    </row>
    <row r="39" spans="1:29" ht="20.25" customHeight="1" thickBot="1" x14ac:dyDescent="0.3">
      <c r="A39" s="40"/>
      <c r="B39" s="63" t="s">
        <v>23</v>
      </c>
      <c r="C39" s="64" t="s">
        <v>12</v>
      </c>
      <c r="D39" s="93" t="str">
        <f>IFERROR(VLOOKUP(P39,Gudang!T39:U52,2,0),"")</f>
        <v>07.30 - 09.10</v>
      </c>
      <c r="E39" s="109" t="str">
        <f>IFERROR(VLOOKUP(F39,Gudang!E3:H47,2,0),"")</f>
        <v>PSE6242</v>
      </c>
      <c r="F39" s="110" t="s">
        <v>134</v>
      </c>
      <c r="G39" s="109">
        <f>IFERROR(VLOOKUP(F39,Gudang!E3:H47,3,0),"")</f>
        <v>2</v>
      </c>
      <c r="H39" s="109">
        <f>IFERROR(VLOOKUP(F39,Gudang!E3:H47,4,0),"")</f>
        <v>6</v>
      </c>
      <c r="I39" s="111" t="s">
        <v>16</v>
      </c>
      <c r="J39" s="110" t="s">
        <v>152</v>
      </c>
      <c r="K39" s="110" t="s">
        <v>73</v>
      </c>
      <c r="L39" s="110"/>
      <c r="M39" s="65" t="s">
        <v>62</v>
      </c>
      <c r="N39" s="102"/>
      <c r="O39" s="122">
        <f t="shared" ref="O39:O71" si="13">IF(L39&lt;&gt;"",IF(L39&lt;&gt;"",G39/2,G39),G39)</f>
        <v>2</v>
      </c>
      <c r="P39" s="96" t="str">
        <f t="shared" si="11"/>
        <v>I2</v>
      </c>
      <c r="Q39" s="96" t="str">
        <f t="shared" si="12"/>
        <v>6 B</v>
      </c>
      <c r="R39" s="212"/>
      <c r="S39" s="212"/>
      <c r="T39" s="212"/>
    </row>
    <row r="40" spans="1:29" ht="20.25" customHeight="1" x14ac:dyDescent="0.25">
      <c r="A40" s="40"/>
      <c r="B40" s="69" t="s">
        <v>23</v>
      </c>
      <c r="C40" s="73" t="s">
        <v>17</v>
      </c>
      <c r="D40" s="93" t="str">
        <f>IFERROR(VLOOKUP(P40,Gudang!T39:U52,2,0),"")</f>
        <v>09.20 - 11.00</v>
      </c>
      <c r="E40" s="109" t="str">
        <f>IFERROR(VLOOKUP(F40,Gudang!E3:H47,2,0),"")</f>
        <v>MDK6201</v>
      </c>
      <c r="F40" s="110" t="s">
        <v>97</v>
      </c>
      <c r="G40" s="109">
        <f>IFERROR(VLOOKUP(F40,Gudang!E3:H47,3,0),"")</f>
        <v>2</v>
      </c>
      <c r="H40" s="109">
        <f>IFERROR(VLOOKUP(F40,Gudang!E3:H47,4,0),"")</f>
        <v>2</v>
      </c>
      <c r="I40" s="111" t="s">
        <v>14</v>
      </c>
      <c r="J40" s="110" t="s">
        <v>66</v>
      </c>
      <c r="K40" s="110"/>
      <c r="L40" s="110"/>
      <c r="M40" s="59" t="s">
        <v>60</v>
      </c>
      <c r="N40" s="102"/>
      <c r="O40" s="122">
        <f t="shared" si="13"/>
        <v>2</v>
      </c>
      <c r="P40" s="96" t="str">
        <f t="shared" si="11"/>
        <v>II2</v>
      </c>
      <c r="Q40" s="96" t="str">
        <f t="shared" si="12"/>
        <v>2 A</v>
      </c>
      <c r="R40" s="212" t="str">
        <f>IF(Q40&lt;&gt;Q41,IF(Q41&lt;&gt;Q42,IF(Q40&lt;&gt;Q42,"","X"),"X"),"X")</f>
        <v/>
      </c>
      <c r="S40" s="212" t="str">
        <f>IF(J40&lt;&gt;J41,IF(J41&lt;&gt;J42,IF(J40&lt;&gt;J42,"","X"),"X"),"X")</f>
        <v/>
      </c>
      <c r="T40" s="212" t="str">
        <f>IF(K40&lt;&gt;K41,IF(K41&lt;&gt;K42,IF(K40&lt;&gt;K42,"","X"),"X"),"X")</f>
        <v/>
      </c>
    </row>
    <row r="41" spans="1:29" ht="20.25" customHeight="1" x14ac:dyDescent="0.25">
      <c r="A41" s="40"/>
      <c r="B41" s="60" t="s">
        <v>23</v>
      </c>
      <c r="C41" s="61" t="s">
        <v>17</v>
      </c>
      <c r="D41" s="93" t="str">
        <f>IFERROR(VLOOKUP(P41,Gudang!T39:U52,2,0),"")</f>
        <v>09.20 - 11.00</v>
      </c>
      <c r="E41" s="109" t="str">
        <f>IFERROR(VLOOKUP(F41,Gudang!E3:H47,2,0),"")</f>
        <v>PSE6237</v>
      </c>
      <c r="F41" s="110" t="s">
        <v>133</v>
      </c>
      <c r="G41" s="109">
        <f>IFERROR(VLOOKUP(F41,Gudang!E3:H47,3,0),"")</f>
        <v>2</v>
      </c>
      <c r="H41" s="109">
        <f>IFERROR(VLOOKUP(F41,Gudang!E3:H47,4,0),"")</f>
        <v>6</v>
      </c>
      <c r="I41" s="111" t="s">
        <v>14</v>
      </c>
      <c r="J41" s="110" t="s">
        <v>63</v>
      </c>
      <c r="K41" s="110" t="s">
        <v>65</v>
      </c>
      <c r="L41" s="110" t="s">
        <v>69</v>
      </c>
      <c r="M41" s="65" t="s">
        <v>62</v>
      </c>
      <c r="N41" s="102"/>
      <c r="O41" s="122">
        <f t="shared" si="13"/>
        <v>1</v>
      </c>
      <c r="P41" s="96" t="str">
        <f t="shared" si="11"/>
        <v>II2</v>
      </c>
      <c r="Q41" s="96" t="str">
        <f t="shared" si="12"/>
        <v>6 A</v>
      </c>
      <c r="R41" s="212"/>
      <c r="S41" s="212"/>
      <c r="T41" s="212"/>
    </row>
    <row r="42" spans="1:29" ht="20.25" customHeight="1" thickBot="1" x14ac:dyDescent="0.3">
      <c r="A42" s="40"/>
      <c r="B42" s="63" t="s">
        <v>23</v>
      </c>
      <c r="C42" s="64" t="s">
        <v>17</v>
      </c>
      <c r="D42" s="93" t="str">
        <f>IFERROR(VLOOKUP(P42,Gudang!T39:U52,2,0),"")</f>
        <v>09.20 - 11.00</v>
      </c>
      <c r="E42" s="109" t="str">
        <f>IFERROR(VLOOKUP(F42,Gudang!E3:H47,2,0),"")</f>
        <v>SIF6203</v>
      </c>
      <c r="F42" s="110" t="s">
        <v>102</v>
      </c>
      <c r="G42" s="109">
        <f>IFERROR(VLOOKUP(F42,Gudang!E3:H47,3,0),"")</f>
        <v>2</v>
      </c>
      <c r="H42" s="109">
        <f>IFERROR(VLOOKUP(F42,Gudang!E3:H47,4,0),"")</f>
        <v>4</v>
      </c>
      <c r="I42" s="111" t="s">
        <v>14</v>
      </c>
      <c r="J42" s="110" t="s">
        <v>71</v>
      </c>
      <c r="K42" s="110" t="s">
        <v>179</v>
      </c>
      <c r="L42" s="110"/>
      <c r="M42" s="62" t="s">
        <v>61</v>
      </c>
      <c r="N42" s="102"/>
      <c r="O42" s="122">
        <f t="shared" si="13"/>
        <v>2</v>
      </c>
      <c r="P42" s="96" t="str">
        <f t="shared" si="11"/>
        <v>II2</v>
      </c>
      <c r="Q42" s="96" t="str">
        <f t="shared" si="12"/>
        <v>4 A</v>
      </c>
      <c r="R42" s="212"/>
      <c r="S42" s="212"/>
      <c r="T42" s="212"/>
    </row>
    <row r="43" spans="1:29" ht="20.25" customHeight="1" x14ac:dyDescent="0.25">
      <c r="A43" s="40"/>
      <c r="B43" s="66" t="s">
        <v>23</v>
      </c>
      <c r="C43" s="74" t="s">
        <v>19</v>
      </c>
      <c r="D43" s="93" t="str">
        <f>IFERROR(VLOOKUP(P43,Gudang!T39:U52,2,0),"")</f>
        <v>11.10 - 13.40</v>
      </c>
      <c r="E43" s="109" t="str">
        <f>IFERROR(VLOOKUP(F43,Gudang!E3:H47,2,0),"")</f>
        <v>PSE 6303</v>
      </c>
      <c r="F43" s="110" t="s">
        <v>176</v>
      </c>
      <c r="G43" s="109">
        <f>IFERROR(VLOOKUP(F43,Gudang!E3:H47,3,0),"")</f>
        <v>3</v>
      </c>
      <c r="H43" s="109">
        <f>IFERROR(VLOOKUP(F43,Gudang!E3:H47,4,0),"")</f>
        <v>2</v>
      </c>
      <c r="I43" s="111" t="s">
        <v>16</v>
      </c>
      <c r="J43" s="110" t="s">
        <v>63</v>
      </c>
      <c r="K43" s="110" t="s">
        <v>69</v>
      </c>
      <c r="L43" s="110"/>
      <c r="M43" s="59" t="s">
        <v>60</v>
      </c>
      <c r="N43" s="102"/>
      <c r="O43" s="122">
        <f t="shared" si="13"/>
        <v>3</v>
      </c>
      <c r="P43" s="96" t="str">
        <f t="shared" si="11"/>
        <v>III3</v>
      </c>
      <c r="Q43" s="96" t="str">
        <f t="shared" si="12"/>
        <v>2 B</v>
      </c>
      <c r="R43" s="212" t="str">
        <f>IF(Q43&lt;&gt;Q44,IF(Q44&lt;&gt;Q45,IF(Q43&lt;&gt;Q45,"","X"),"X"),"X")</f>
        <v/>
      </c>
      <c r="S43" s="212" t="str">
        <f>IF(J43&lt;&gt;J44,IF(J44&lt;&gt;J45,IF(J43&lt;&gt;J45,"","X"),"X"),"X")</f>
        <v/>
      </c>
      <c r="T43" s="212" t="str">
        <f>IF(K43&lt;&gt;K44,IF(K44&lt;&gt;K45,IF(K43&lt;&gt;K45,"","X"),"X"),"X")</f>
        <v/>
      </c>
    </row>
    <row r="44" spans="1:29" ht="20.25" customHeight="1" x14ac:dyDescent="0.25">
      <c r="A44" s="40"/>
      <c r="B44" s="60" t="s">
        <v>23</v>
      </c>
      <c r="C44" s="70" t="s">
        <v>19</v>
      </c>
      <c r="D44" s="93" t="str">
        <f>IFERROR(VLOOKUP(P44,Gudang!T39:U52,2,0),"")</f>
        <v>11.10 - 12.50</v>
      </c>
      <c r="E44" s="109" t="str">
        <f>IFERROR(VLOOKUP(F44,Gudang!E3:H47,2,0),"")</f>
        <v>SIF6203</v>
      </c>
      <c r="F44" s="110" t="s">
        <v>102</v>
      </c>
      <c r="G44" s="109">
        <f>IFERROR(VLOOKUP(F44,Gudang!E3:H47,3,0),"")</f>
        <v>2</v>
      </c>
      <c r="H44" s="109">
        <f>IFERROR(VLOOKUP(F44,Gudang!E3:H47,4,0),"")</f>
        <v>4</v>
      </c>
      <c r="I44" s="111" t="s">
        <v>16</v>
      </c>
      <c r="J44" s="110" t="s">
        <v>179</v>
      </c>
      <c r="K44" s="110" t="s">
        <v>71</v>
      </c>
      <c r="L44" s="110"/>
      <c r="M44" s="62" t="s">
        <v>61</v>
      </c>
      <c r="N44" s="102"/>
      <c r="O44" s="122">
        <f t="shared" si="13"/>
        <v>2</v>
      </c>
      <c r="P44" s="96" t="str">
        <f t="shared" si="11"/>
        <v>III2</v>
      </c>
      <c r="Q44" s="96" t="str">
        <f t="shared" si="12"/>
        <v>4 B</v>
      </c>
      <c r="R44" s="212"/>
      <c r="S44" s="212"/>
      <c r="T44" s="212"/>
    </row>
    <row r="45" spans="1:29" ht="20.25" customHeight="1" thickBot="1" x14ac:dyDescent="0.3">
      <c r="A45" s="40"/>
      <c r="B45" s="68" t="s">
        <v>23</v>
      </c>
      <c r="C45" s="98" t="s">
        <v>19</v>
      </c>
      <c r="D45" s="93" t="str">
        <f>IFERROR(VLOOKUP(P45,Gudang!T39:U52,2,0),"")</f>
        <v>11.10 - 13.40</v>
      </c>
      <c r="E45" s="109" t="str">
        <f>IFERROR(VLOOKUP(F45,Gudang!E3:H47,2,0),"")</f>
        <v>PSE6321</v>
      </c>
      <c r="F45" s="110" t="s">
        <v>129</v>
      </c>
      <c r="G45" s="109">
        <f>IFERROR(VLOOKUP(F45,Gudang!E3:H47,3,0),"")</f>
        <v>3</v>
      </c>
      <c r="H45" s="109">
        <f>IFERROR(VLOOKUP(F45,Gudang!E3:H47,4,0),"")</f>
        <v>6</v>
      </c>
      <c r="I45" s="111" t="s">
        <v>14</v>
      </c>
      <c r="J45" s="110" t="s">
        <v>73</v>
      </c>
      <c r="K45" s="110" t="s">
        <v>66</v>
      </c>
      <c r="L45" s="110" t="s">
        <v>156</v>
      </c>
      <c r="M45" s="65" t="s">
        <v>62</v>
      </c>
      <c r="N45" s="102"/>
      <c r="O45" s="122">
        <f t="shared" si="13"/>
        <v>1.5</v>
      </c>
      <c r="P45" s="96" t="str">
        <f t="shared" si="11"/>
        <v>III3</v>
      </c>
      <c r="Q45" s="96" t="str">
        <f t="shared" si="12"/>
        <v>6 A</v>
      </c>
      <c r="R45" s="212"/>
      <c r="S45" s="212"/>
      <c r="T45" s="212"/>
    </row>
    <row r="46" spans="1:29" ht="20.25" customHeight="1" x14ac:dyDescent="0.25">
      <c r="A46" s="40"/>
      <c r="B46" s="69" t="s">
        <v>23</v>
      </c>
      <c r="C46" s="73" t="s">
        <v>20</v>
      </c>
      <c r="D46" s="93" t="str">
        <f>IFERROR(VLOOKUP(P46,Gudang!T39:U52,2,0),"")</f>
        <v>13.30 - 15.10</v>
      </c>
      <c r="E46" s="109" t="str">
        <f>IFERROR(VLOOKUP(F46,Gudang!E3:H47,2,0),"")</f>
        <v>PSE6211</v>
      </c>
      <c r="F46" s="110" t="s">
        <v>178</v>
      </c>
      <c r="G46" s="109">
        <f>IFERROR(VLOOKUP(F46,Gudang!E3:H47,3,0),"")</f>
        <v>2</v>
      </c>
      <c r="H46" s="109">
        <f>IFERROR(VLOOKUP(F46,Gudang!E3:H47,4,0),"")</f>
        <v>2</v>
      </c>
      <c r="I46" s="111" t="s">
        <v>16</v>
      </c>
      <c r="J46" s="110" t="s">
        <v>67</v>
      </c>
      <c r="K46" s="110" t="s">
        <v>179</v>
      </c>
      <c r="L46" s="110"/>
      <c r="M46" s="59" t="s">
        <v>60</v>
      </c>
      <c r="N46" s="102"/>
      <c r="O46" s="122">
        <f t="shared" si="13"/>
        <v>2</v>
      </c>
      <c r="P46" s="96" t="str">
        <f t="shared" si="11"/>
        <v>IV2</v>
      </c>
      <c r="Q46" s="96" t="str">
        <f t="shared" si="12"/>
        <v>2 B</v>
      </c>
      <c r="R46" s="212" t="str">
        <f>IF(Q46&lt;&gt;Q47,IF(Q47&lt;&gt;Q48,IF(Q46&lt;&gt;Q48,"","X"),"X"),"X")</f>
        <v/>
      </c>
      <c r="S46" s="212" t="str">
        <f>IF(J46&lt;&gt;J47,IF(J47&lt;&gt;J48,IF(J46&lt;&gt;J48,"","X"),"X"),"X")</f>
        <v/>
      </c>
      <c r="T46" s="212" t="str">
        <f>IF(K46&lt;&gt;K47,IF(K47&lt;&gt;K48,IF(K46&lt;&gt;K48,"","X"),"X"),"X")</f>
        <v/>
      </c>
    </row>
    <row r="47" spans="1:29" ht="20.25" customHeight="1" x14ac:dyDescent="0.25">
      <c r="A47" s="40"/>
      <c r="B47" s="60" t="s">
        <v>23</v>
      </c>
      <c r="C47" s="61" t="s">
        <v>20</v>
      </c>
      <c r="D47" s="93" t="str">
        <f>IFERROR(VLOOKUP(P47,Gudang!T39:U52,2,0),"")</f>
        <v>13.30 - 15.10</v>
      </c>
      <c r="E47" s="109" t="str">
        <f>IFERROR(VLOOKUP(F47,Gudang!E3:H47,2,0),"")</f>
        <v>PSE6220</v>
      </c>
      <c r="F47" s="209" t="s">
        <v>138</v>
      </c>
      <c r="G47" s="109">
        <f>IFERROR(VLOOKUP(F47,Gudang!E3:H47,3,0),"")</f>
        <v>2</v>
      </c>
      <c r="H47" s="109">
        <f>IFERROR(VLOOKUP(F47,Gudang!E3:H47,4,0),"")</f>
        <v>6</v>
      </c>
      <c r="I47" s="111" t="s">
        <v>88</v>
      </c>
      <c r="J47" s="110" t="s">
        <v>179</v>
      </c>
      <c r="K47" s="110" t="s">
        <v>156</v>
      </c>
      <c r="L47" s="110"/>
      <c r="M47" s="62" t="s">
        <v>61</v>
      </c>
      <c r="N47" s="102"/>
      <c r="O47" s="122">
        <f t="shared" si="13"/>
        <v>2</v>
      </c>
      <c r="P47" s="96" t="str">
        <f t="shared" si="11"/>
        <v>IV2</v>
      </c>
      <c r="Q47" s="96" t="str">
        <f t="shared" si="12"/>
        <v>6 Pil</v>
      </c>
      <c r="R47" s="212"/>
      <c r="S47" s="212"/>
      <c r="T47" s="212"/>
    </row>
    <row r="48" spans="1:29" ht="20.25" customHeight="1" thickBot="1" x14ac:dyDescent="0.3">
      <c r="A48" s="40"/>
      <c r="B48" s="63" t="s">
        <v>23</v>
      </c>
      <c r="C48" s="64" t="s">
        <v>20</v>
      </c>
      <c r="D48" s="93" t="str">
        <f>IFERROR(VLOOKUP(P48,Gudang!T39:U52,2,0),"")</f>
        <v/>
      </c>
      <c r="E48" s="109" t="str">
        <f>IFERROR(VLOOKUP(F48,Gudang!E3:H47,2,0),"")</f>
        <v/>
      </c>
      <c r="F48" s="110"/>
      <c r="G48" s="109" t="str">
        <f>IFERROR(VLOOKUP(F48,Gudang!E3:H47,3,0),"")</f>
        <v/>
      </c>
      <c r="H48" s="109" t="str">
        <f>IFERROR(VLOOKUP(F48,Gudang!E3:H47,4,0),"")</f>
        <v/>
      </c>
      <c r="I48" s="111"/>
      <c r="J48" s="110"/>
      <c r="K48" s="110"/>
      <c r="L48" s="110"/>
      <c r="M48" s="65" t="s">
        <v>62</v>
      </c>
      <c r="N48" s="102"/>
      <c r="O48" s="122" t="str">
        <f t="shared" si="13"/>
        <v/>
      </c>
      <c r="P48" s="96" t="str">
        <f t="shared" si="11"/>
        <v>IV</v>
      </c>
      <c r="Q48" s="96" t="str">
        <f t="shared" si="12"/>
        <v xml:space="preserve"> </v>
      </c>
      <c r="R48" s="212"/>
      <c r="S48" s="212"/>
      <c r="T48" s="212"/>
    </row>
    <row r="49" spans="1:20" ht="20.25" customHeight="1" x14ac:dyDescent="0.25">
      <c r="A49" s="40"/>
      <c r="B49" s="66" t="s">
        <v>23</v>
      </c>
      <c r="C49" s="67" t="s">
        <v>47</v>
      </c>
      <c r="D49" s="93" t="str">
        <f>IFERROR(VLOOKUP(P49,Gudang!T39:U52,2,0),"")</f>
        <v>15.20 - 17.00</v>
      </c>
      <c r="E49" s="109" t="str">
        <f>IFERROR(VLOOKUP(F49,Gudang!E3:H47,2,0),"")</f>
        <v>PSE6206</v>
      </c>
      <c r="F49" s="110" t="s">
        <v>131</v>
      </c>
      <c r="G49" s="109">
        <f>IFERROR(VLOOKUP(F49,Gudang!E3:H47,3,0),"")</f>
        <v>2</v>
      </c>
      <c r="H49" s="109">
        <f>IFERROR(VLOOKUP(F49,Gudang!E3:H47,4,0),"")</f>
        <v>6</v>
      </c>
      <c r="I49" s="111" t="s">
        <v>14</v>
      </c>
      <c r="J49" s="110" t="s">
        <v>67</v>
      </c>
      <c r="K49" s="110" t="s">
        <v>65</v>
      </c>
      <c r="L49" s="110"/>
      <c r="M49" s="59" t="s">
        <v>60</v>
      </c>
      <c r="N49" s="102"/>
      <c r="O49" s="122">
        <f t="shared" si="13"/>
        <v>2</v>
      </c>
      <c r="P49" s="96" t="str">
        <f t="shared" si="11"/>
        <v>V2</v>
      </c>
      <c r="Q49" s="96" t="str">
        <f t="shared" si="12"/>
        <v>6 A</v>
      </c>
      <c r="R49" s="212" t="str">
        <f>IF(Q49&lt;&gt;Q50,IF(Q50&lt;&gt;Q51,IF(Q49&lt;&gt;Q51,"","X"),"X"),"X")</f>
        <v/>
      </c>
      <c r="S49" s="212" t="str">
        <f>IF(J49&lt;&gt;J50,IF(J50&lt;&gt;J51,IF(J49&lt;&gt;J51,"","X"),"X"),"X")</f>
        <v/>
      </c>
      <c r="T49" s="212" t="str">
        <f>IF(K49&lt;&gt;K50,IF(K50&lt;&gt;K51,IF(K49&lt;&gt;K51,"","X"),"X"),"X")</f>
        <v/>
      </c>
    </row>
    <row r="50" spans="1:20" ht="20.25" customHeight="1" x14ac:dyDescent="0.25">
      <c r="A50" s="40"/>
      <c r="B50" s="60" t="s">
        <v>23</v>
      </c>
      <c r="C50" s="61" t="s">
        <v>86</v>
      </c>
      <c r="D50" s="93" t="str">
        <f>IFERROR(VLOOKUP(P50,Gudang!T39:U52,2,0),"")</f>
        <v>15.35 - 18.05</v>
      </c>
      <c r="E50" s="109" t="str">
        <f>IFERROR(VLOOKUP(F50,Gudang!E3:H47,2,0),"")</f>
        <v>PSE6336</v>
      </c>
      <c r="F50" s="110" t="s">
        <v>132</v>
      </c>
      <c r="G50" s="109">
        <f>IFERROR(VLOOKUP(F50,Gudang!E3:H47,3,0),"")</f>
        <v>3</v>
      </c>
      <c r="H50" s="109">
        <f>IFERROR(VLOOKUP(F50,Gudang!E3:H47,4,0),"")</f>
        <v>6</v>
      </c>
      <c r="I50" s="111" t="s">
        <v>16</v>
      </c>
      <c r="J50" s="110" t="s">
        <v>68</v>
      </c>
      <c r="K50" s="110" t="s">
        <v>156</v>
      </c>
      <c r="L50" s="110"/>
      <c r="M50" s="62" t="s">
        <v>61</v>
      </c>
      <c r="N50" s="102"/>
      <c r="O50" s="122">
        <f t="shared" si="13"/>
        <v>3</v>
      </c>
      <c r="P50" s="96" t="str">
        <f t="shared" si="11"/>
        <v>Vx3</v>
      </c>
      <c r="Q50" s="96" t="str">
        <f t="shared" si="12"/>
        <v>6 B</v>
      </c>
      <c r="R50" s="212"/>
      <c r="S50" s="212"/>
      <c r="T50" s="212"/>
    </row>
    <row r="51" spans="1:20" ht="20.25" customHeight="1" thickBot="1" x14ac:dyDescent="0.3">
      <c r="A51" s="40"/>
      <c r="B51" s="71" t="s">
        <v>23</v>
      </c>
      <c r="C51" s="72" t="s">
        <v>47</v>
      </c>
      <c r="D51" s="94" t="str">
        <f>IFERROR(VLOOKUP(P51,Gudang!T39:U52,2,0),"")</f>
        <v>15.20 - 17.00</v>
      </c>
      <c r="E51" s="114" t="str">
        <f>IFERROR(VLOOKUP(F51,Gudang!E3:H47,2,0),"")</f>
        <v>PSE6208</v>
      </c>
      <c r="F51" s="115" t="s">
        <v>114</v>
      </c>
      <c r="G51" s="114">
        <f>IFERROR(VLOOKUP(F51,Gudang!E3:H47,3,0),"")</f>
        <v>2</v>
      </c>
      <c r="H51" s="114">
        <f>IFERROR(VLOOKUP(F51,Gudang!E3:H47,4,0),"")</f>
        <v>4</v>
      </c>
      <c r="I51" s="113" t="s">
        <v>88</v>
      </c>
      <c r="J51" s="115" t="s">
        <v>71</v>
      </c>
      <c r="K51" s="115" t="s">
        <v>69</v>
      </c>
      <c r="L51" s="115"/>
      <c r="M51" s="128" t="s">
        <v>62</v>
      </c>
      <c r="N51" s="102"/>
      <c r="O51" s="122">
        <f t="shared" si="13"/>
        <v>2</v>
      </c>
      <c r="P51" s="96" t="str">
        <f t="shared" si="11"/>
        <v>V2</v>
      </c>
      <c r="Q51" s="96" t="str">
        <f t="shared" si="12"/>
        <v>4 Pil</v>
      </c>
      <c r="R51" s="212"/>
      <c r="S51" s="212"/>
      <c r="T51" s="212"/>
    </row>
    <row r="52" spans="1:20" ht="20.25" customHeight="1" x14ac:dyDescent="0.25">
      <c r="A52" s="40"/>
      <c r="B52" s="83" t="s">
        <v>24</v>
      </c>
      <c r="C52" s="84" t="s">
        <v>12</v>
      </c>
      <c r="D52" s="123" t="str">
        <f>IFERROR(VLOOKUP(P52,Gudang!T39:U52,2,0),"")</f>
        <v>07.30 - 09.10</v>
      </c>
      <c r="E52" s="124" t="str">
        <f>IFERROR(VLOOKUP(F52,Gudang!E3:H47,2,0),"")</f>
        <v>PSE6209</v>
      </c>
      <c r="F52" s="125" t="s">
        <v>174</v>
      </c>
      <c r="G52" s="124">
        <f>IFERROR(VLOOKUP(F52,Gudang!E3:H47,3,0),"")</f>
        <v>2</v>
      </c>
      <c r="H52" s="124">
        <f>IFERROR(VLOOKUP(F52,Gudang!E3:H47,4,0),"")</f>
        <v>2</v>
      </c>
      <c r="I52" s="126" t="s">
        <v>14</v>
      </c>
      <c r="J52" s="125" t="s">
        <v>152</v>
      </c>
      <c r="K52" s="125" t="s">
        <v>71</v>
      </c>
      <c r="L52" s="125"/>
      <c r="M52" s="127" t="s">
        <v>60</v>
      </c>
      <c r="N52" s="102"/>
      <c r="O52" s="122">
        <f t="shared" si="13"/>
        <v>2</v>
      </c>
      <c r="P52" s="96" t="str">
        <f>C52&amp;G52</f>
        <v>I2</v>
      </c>
      <c r="Q52" s="96" t="str">
        <f>H52&amp;" "&amp;I52</f>
        <v>2 A</v>
      </c>
      <c r="R52" s="212" t="str">
        <f>IF(Q52&lt;&gt;Q54,IF(Q54&lt;&gt;Q55,IF(Q52&lt;&gt;Q55,"","X"),"X"),"X")</f>
        <v/>
      </c>
      <c r="S52" s="212" t="str">
        <f>IF(J52&lt;&gt;J54,IF(J54&lt;&gt;J55,IF(J52&lt;&gt;J55,"","X"),"X"),"X")</f>
        <v/>
      </c>
      <c r="T52" s="212" t="str">
        <f>IF(K52&lt;&gt;K54,IF(K54&lt;&gt;K55,IF(K52&lt;&gt;K55,"","X"),"X"),"X")</f>
        <v/>
      </c>
    </row>
    <row r="53" spans="1:20" ht="20.25" customHeight="1" x14ac:dyDescent="0.25">
      <c r="A53" s="40"/>
      <c r="B53" s="75" t="s">
        <v>24</v>
      </c>
      <c r="C53" s="76" t="s">
        <v>12</v>
      </c>
      <c r="D53" s="99" t="str">
        <f>IFERROR(VLOOKUP(P53,Gudang!T38:U51,2,0),"")</f>
        <v>07.30 - 09.10</v>
      </c>
      <c r="E53" s="109" t="str">
        <f>IFERROR(VLOOKUP(F53,Gudang!E2:H46,2,0),"")</f>
        <v>PSE6230</v>
      </c>
      <c r="F53" s="112" t="s">
        <v>104</v>
      </c>
      <c r="G53" s="109">
        <f>IFERROR(VLOOKUP(F53,Gudang!E2:H46,3,0),"")</f>
        <v>2</v>
      </c>
      <c r="H53" s="109">
        <f>IFERROR(VLOOKUP(F53,Gudang!E2:H46,4,0),"")</f>
        <v>4</v>
      </c>
      <c r="I53" s="111" t="s">
        <v>14</v>
      </c>
      <c r="J53" s="112" t="s">
        <v>179</v>
      </c>
      <c r="K53" s="112" t="s">
        <v>156</v>
      </c>
      <c r="L53" s="112"/>
      <c r="M53" s="62" t="s">
        <v>61</v>
      </c>
      <c r="N53" s="102"/>
      <c r="O53" s="122">
        <f t="shared" ref="O53" si="14">IF(L53&lt;&gt;"",IF(L53&lt;&gt;"",G53/2,G53),G53)</f>
        <v>2</v>
      </c>
      <c r="P53" s="96" t="str">
        <f t="shared" ref="P53" si="15">C53&amp;G53</f>
        <v>I2</v>
      </c>
      <c r="Q53" s="96" t="str">
        <f t="shared" ref="Q53" si="16">H53&amp;" "&amp;I53</f>
        <v>4 A</v>
      </c>
      <c r="R53" s="212"/>
      <c r="S53" s="212"/>
      <c r="T53" s="212"/>
    </row>
    <row r="54" spans="1:20" ht="20.25" customHeight="1" x14ac:dyDescent="0.25">
      <c r="A54" s="40"/>
      <c r="B54" s="75" t="s">
        <v>24</v>
      </c>
      <c r="C54" s="76" t="s">
        <v>12</v>
      </c>
      <c r="D54" s="99" t="str">
        <f>IFERROR(VLOOKUP(P54,Gudang!T39:U52,2,0),"")</f>
        <v/>
      </c>
      <c r="E54" s="109" t="str">
        <f>IFERROR(VLOOKUP(F54,Gudang!E3:H47,2,0),"")</f>
        <v/>
      </c>
      <c r="F54" s="112"/>
      <c r="G54" s="109" t="str">
        <f>IFERROR(VLOOKUP(F54,Gudang!E3:H47,3,0),"")</f>
        <v/>
      </c>
      <c r="H54" s="109" t="str">
        <f>IFERROR(VLOOKUP(F54,Gudang!E3:H47,4,0),"")</f>
        <v/>
      </c>
      <c r="I54" s="111" t="s">
        <v>16</v>
      </c>
      <c r="J54" s="112"/>
      <c r="K54" s="112"/>
      <c r="L54" s="112"/>
      <c r="M54" s="62" t="s">
        <v>61</v>
      </c>
      <c r="N54" s="102"/>
      <c r="O54" s="122" t="str">
        <f t="shared" si="13"/>
        <v/>
      </c>
      <c r="P54" s="96" t="str">
        <f t="shared" ref="P54:P67" si="17">C54&amp;G54</f>
        <v>I</v>
      </c>
      <c r="Q54" s="96" t="str">
        <f t="shared" ref="Q54:Q67" si="18">H54&amp;" "&amp;I54</f>
        <v xml:space="preserve"> B</v>
      </c>
      <c r="R54" s="212"/>
      <c r="S54" s="212"/>
      <c r="T54" s="212"/>
    </row>
    <row r="55" spans="1:20" ht="20.25" customHeight="1" thickBot="1" x14ac:dyDescent="0.3">
      <c r="A55" s="40"/>
      <c r="B55" s="80" t="s">
        <v>24</v>
      </c>
      <c r="C55" s="81" t="s">
        <v>12</v>
      </c>
      <c r="D55" s="99" t="str">
        <f>IFERROR(VLOOKUP(P55,Gudang!T39:U52,2,0),"")</f>
        <v>07.30 - 09.10</v>
      </c>
      <c r="E55" s="109" t="str">
        <f>IFERROR(VLOOKUP(F55,Gudang!E3:H47,2,0),"")</f>
        <v>PSE6241</v>
      </c>
      <c r="F55" s="208" t="s">
        <v>136</v>
      </c>
      <c r="G55" s="109">
        <f>IFERROR(VLOOKUP(F55,Gudang!E3:H47,3,0),"")</f>
        <v>2</v>
      </c>
      <c r="H55" s="109">
        <f>IFERROR(VLOOKUP(F55,Gudang!E3:H47,4,0),"")</f>
        <v>6</v>
      </c>
      <c r="I55" s="111"/>
      <c r="J55" s="112" t="s">
        <v>73</v>
      </c>
      <c r="K55" s="112" t="s">
        <v>69</v>
      </c>
      <c r="L55" s="112"/>
      <c r="M55" s="65" t="s">
        <v>62</v>
      </c>
      <c r="N55" s="102"/>
      <c r="O55" s="122">
        <f t="shared" si="13"/>
        <v>2</v>
      </c>
      <c r="P55" s="96" t="str">
        <f t="shared" si="17"/>
        <v>I2</v>
      </c>
      <c r="Q55" s="96" t="str">
        <f t="shared" si="18"/>
        <v xml:space="preserve">6 </v>
      </c>
      <c r="R55" s="212"/>
      <c r="S55" s="212"/>
      <c r="T55" s="212"/>
    </row>
    <row r="56" spans="1:20" ht="20.25" customHeight="1" x14ac:dyDescent="0.25">
      <c r="A56" s="40"/>
      <c r="B56" s="78" t="s">
        <v>24</v>
      </c>
      <c r="C56" s="79" t="s">
        <v>17</v>
      </c>
      <c r="D56" s="99" t="str">
        <f>IFERROR(VLOOKUP(P56,Gudang!T39:U52,2,0),"")</f>
        <v>09.20 - 11.00</v>
      </c>
      <c r="E56" s="109" t="str">
        <f>IFERROR(VLOOKUP(F56,Gudang!E3:H47,2,0),"")</f>
        <v>ISJ6247</v>
      </c>
      <c r="F56" s="112" t="s">
        <v>113</v>
      </c>
      <c r="G56" s="109">
        <f>IFERROR(VLOOKUP(F56,Gudang!E3:H47,3,0),"")</f>
        <v>2</v>
      </c>
      <c r="H56" s="109">
        <f>IFERROR(VLOOKUP(F56,Gudang!E3:H47,4,0),"")</f>
        <v>4</v>
      </c>
      <c r="I56" s="111" t="s">
        <v>14</v>
      </c>
      <c r="J56" s="112" t="s">
        <v>66</v>
      </c>
      <c r="K56" s="112" t="s">
        <v>67</v>
      </c>
      <c r="L56" s="112" t="s">
        <v>156</v>
      </c>
      <c r="M56" s="59" t="s">
        <v>60</v>
      </c>
      <c r="N56" s="102"/>
      <c r="O56" s="122">
        <f t="shared" si="13"/>
        <v>1</v>
      </c>
      <c r="P56" s="96" t="str">
        <f t="shared" si="17"/>
        <v>II2</v>
      </c>
      <c r="Q56" s="96" t="str">
        <f t="shared" si="18"/>
        <v>4 A</v>
      </c>
      <c r="R56" s="212" t="str">
        <f>IF(Q56&lt;&gt;Q57,IF(Q57&lt;&gt;Q58,IF(Q56&lt;&gt;Q58,"","X"),"X"),"X")</f>
        <v/>
      </c>
      <c r="S56" s="212" t="str">
        <f>IF(J56&lt;&gt;J57,IF(J57&lt;&gt;J58,IF(J56&lt;&gt;J58,"","X"),"X"),"X")</f>
        <v/>
      </c>
      <c r="T56" s="212" t="str">
        <f>IF(K56&lt;&gt;K57,IF(K57&lt;&gt;K58,IF(K56&lt;&gt;K58,"","X"),"X"),"X")</f>
        <v/>
      </c>
    </row>
    <row r="57" spans="1:20" ht="20.25" customHeight="1" x14ac:dyDescent="0.25">
      <c r="A57" s="40"/>
      <c r="B57" s="75" t="s">
        <v>24</v>
      </c>
      <c r="C57" s="76" t="s">
        <v>17</v>
      </c>
      <c r="D57" s="99" t="str">
        <f>IFERROR(VLOOKUP(P57,Gudang!T39:U52,2,0),"")</f>
        <v>09.20 - 11.00</v>
      </c>
      <c r="E57" s="109" t="str">
        <f>IFERROR(VLOOKUP(F57,Gudang!E3:H47,2,0),"")</f>
        <v>MKU6209</v>
      </c>
      <c r="F57" s="112" t="s">
        <v>91</v>
      </c>
      <c r="G57" s="109">
        <f>IFERROR(VLOOKUP(F57,Gudang!E3:H47,3,0),"")</f>
        <v>2</v>
      </c>
      <c r="H57" s="109">
        <f>IFERROR(VLOOKUP(F57,Gudang!E3:H47,4,0),"")</f>
        <v>2</v>
      </c>
      <c r="I57" s="111" t="s">
        <v>16</v>
      </c>
      <c r="J57" s="112" t="s">
        <v>152</v>
      </c>
      <c r="K57" s="112"/>
      <c r="L57" s="112"/>
      <c r="M57" s="62" t="s">
        <v>61</v>
      </c>
      <c r="N57" s="102"/>
      <c r="O57" s="122">
        <f t="shared" si="13"/>
        <v>2</v>
      </c>
      <c r="P57" s="96" t="str">
        <f t="shared" si="17"/>
        <v>II2</v>
      </c>
      <c r="Q57" s="96" t="str">
        <f t="shared" si="18"/>
        <v>2 B</v>
      </c>
      <c r="R57" s="212"/>
      <c r="S57" s="212"/>
      <c r="T57" s="212"/>
    </row>
    <row r="58" spans="1:20" ht="20.25" customHeight="1" thickBot="1" x14ac:dyDescent="0.3">
      <c r="A58" s="40"/>
      <c r="B58" s="80" t="s">
        <v>24</v>
      </c>
      <c r="C58" s="81" t="s">
        <v>17</v>
      </c>
      <c r="D58" s="99" t="str">
        <f>IFERROR(VLOOKUP(P58,Gudang!T39:U52,2,0),"")</f>
        <v>09.20 - 11.00</v>
      </c>
      <c r="E58" s="109" t="str">
        <f>IFERROR(VLOOKUP(F58,Gudang!E3:H47,2,0),"")</f>
        <v>PSE6237</v>
      </c>
      <c r="F58" s="112" t="s">
        <v>133</v>
      </c>
      <c r="G58" s="109">
        <f>IFERROR(VLOOKUP(F58,Gudang!E3:H47,3,0),"")</f>
        <v>2</v>
      </c>
      <c r="H58" s="109">
        <f>IFERROR(VLOOKUP(F58,Gudang!E3:H47,4,0),"")</f>
        <v>6</v>
      </c>
      <c r="I58" s="111" t="s">
        <v>16</v>
      </c>
      <c r="J58" s="112" t="s">
        <v>63</v>
      </c>
      <c r="K58" s="112" t="s">
        <v>65</v>
      </c>
      <c r="L58" s="112" t="s">
        <v>69</v>
      </c>
      <c r="M58" s="65" t="s">
        <v>62</v>
      </c>
      <c r="N58" s="102"/>
      <c r="O58" s="122">
        <f t="shared" si="13"/>
        <v>1</v>
      </c>
      <c r="P58" s="96" t="str">
        <f t="shared" si="17"/>
        <v>II2</v>
      </c>
      <c r="Q58" s="96" t="str">
        <f t="shared" si="18"/>
        <v>6 B</v>
      </c>
      <c r="R58" s="212"/>
      <c r="S58" s="212"/>
      <c r="T58" s="212"/>
    </row>
    <row r="59" spans="1:20" ht="20.25" customHeight="1" x14ac:dyDescent="0.25">
      <c r="A59" s="40"/>
      <c r="B59" s="83" t="s">
        <v>24</v>
      </c>
      <c r="C59" s="100" t="s">
        <v>19</v>
      </c>
      <c r="D59" s="99" t="str">
        <f>IFERROR(VLOOKUP(P59,Gudang!T39:U52,2,0),"")</f>
        <v>11.10 - 13.40</v>
      </c>
      <c r="E59" s="109" t="str">
        <f>IFERROR(VLOOKUP(F59,Gudang!E3:H47,2,0),"")</f>
        <v>PSE6310</v>
      </c>
      <c r="F59" s="112" t="s">
        <v>172</v>
      </c>
      <c r="G59" s="109">
        <f>IFERROR(VLOOKUP(F59,Gudang!E3:H47,3,0),"")</f>
        <v>3</v>
      </c>
      <c r="H59" s="109">
        <f>IFERROR(VLOOKUP(F59,Gudang!E3:H47,4,0),"")</f>
        <v>2</v>
      </c>
      <c r="I59" s="111" t="s">
        <v>16</v>
      </c>
      <c r="J59" s="112" t="s">
        <v>63</v>
      </c>
      <c r="K59" s="112" t="s">
        <v>152</v>
      </c>
      <c r="L59" s="112"/>
      <c r="M59" s="59" t="s">
        <v>60</v>
      </c>
      <c r="N59" s="102"/>
      <c r="O59" s="122">
        <f t="shared" si="13"/>
        <v>3</v>
      </c>
      <c r="P59" s="96" t="str">
        <f t="shared" si="17"/>
        <v>III3</v>
      </c>
      <c r="Q59" s="96" t="str">
        <f t="shared" si="18"/>
        <v>2 B</v>
      </c>
      <c r="R59" s="212" t="str">
        <f>IF(Q59&lt;&gt;Q60,IF(Q60&lt;&gt;Q61,IF(Q59&lt;&gt;Q61,"","X"),"X"),"X")</f>
        <v/>
      </c>
      <c r="S59" s="212" t="str">
        <f>IF(J59&lt;&gt;J60,IF(J60&lt;&gt;J61,IF(J59&lt;&gt;J61,"","X"),"X"),"X")</f>
        <v/>
      </c>
      <c r="T59" s="212" t="str">
        <f>IF(K59&lt;&gt;K60,IF(K60&lt;&gt;K61,IF(K59&lt;&gt;K61,"","X"),"X"),"X")</f>
        <v/>
      </c>
    </row>
    <row r="60" spans="1:20" ht="20.25" customHeight="1" x14ac:dyDescent="0.25">
      <c r="A60" s="40"/>
      <c r="B60" s="75" t="s">
        <v>24</v>
      </c>
      <c r="C60" s="82" t="s">
        <v>19</v>
      </c>
      <c r="D60" s="99" t="str">
        <f>IFERROR(VLOOKUP(P60,Gudang!T39:U52,2,0),"")</f>
        <v>11.10 - 13.40</v>
      </c>
      <c r="E60" s="109" t="str">
        <f>IFERROR(VLOOKUP(F60,Gudang!E3:H47,2,0),"")</f>
        <v>PSE6321</v>
      </c>
      <c r="F60" s="112" t="s">
        <v>129</v>
      </c>
      <c r="G60" s="109">
        <f>IFERROR(VLOOKUP(F60,Gudang!E3:H47,3,0),"")</f>
        <v>3</v>
      </c>
      <c r="H60" s="109">
        <f>IFERROR(VLOOKUP(F60,Gudang!E3:H47,4,0),"")</f>
        <v>6</v>
      </c>
      <c r="I60" s="111" t="s">
        <v>16</v>
      </c>
      <c r="J60" s="112" t="s">
        <v>73</v>
      </c>
      <c r="K60" s="112" t="s">
        <v>66</v>
      </c>
      <c r="L60" s="112" t="s">
        <v>156</v>
      </c>
      <c r="M60" s="62" t="s">
        <v>61</v>
      </c>
      <c r="N60" s="102"/>
      <c r="O60" s="122">
        <f t="shared" si="13"/>
        <v>1.5</v>
      </c>
      <c r="P60" s="96" t="str">
        <f t="shared" si="17"/>
        <v>III3</v>
      </c>
      <c r="Q60" s="96" t="str">
        <f t="shared" si="18"/>
        <v>6 B</v>
      </c>
      <c r="R60" s="212"/>
      <c r="S60" s="212"/>
      <c r="T60" s="212"/>
    </row>
    <row r="61" spans="1:20" ht="20.25" customHeight="1" thickBot="1" x14ac:dyDescent="0.3">
      <c r="A61" s="40"/>
      <c r="B61" s="77" t="s">
        <v>24</v>
      </c>
      <c r="C61" s="101" t="s">
        <v>19</v>
      </c>
      <c r="D61" s="99" t="str">
        <f>IFERROR(VLOOKUP(P61,Gudang!T39:U52,2,0),"")</f>
        <v>11.10 - 12.50</v>
      </c>
      <c r="E61" s="109" t="str">
        <f>IFERROR(VLOOKUP(F61,Gudang!E3:H47,2,0),"")</f>
        <v>PSE6211</v>
      </c>
      <c r="F61" s="112" t="s">
        <v>178</v>
      </c>
      <c r="G61" s="109">
        <f>IFERROR(VLOOKUP(F61,Gudang!E3:H47,3,0),"")</f>
        <v>2</v>
      </c>
      <c r="H61" s="109">
        <f>IFERROR(VLOOKUP(F61,Gudang!E3:H47,4,0),"")</f>
        <v>2</v>
      </c>
      <c r="I61" s="111" t="s">
        <v>14</v>
      </c>
      <c r="J61" s="112" t="s">
        <v>68</v>
      </c>
      <c r="K61" s="112" t="s">
        <v>179</v>
      </c>
      <c r="L61" s="112"/>
      <c r="M61" s="65" t="s">
        <v>62</v>
      </c>
      <c r="N61" s="102"/>
      <c r="O61" s="122">
        <f t="shared" si="13"/>
        <v>2</v>
      </c>
      <c r="P61" s="96" t="str">
        <f t="shared" si="17"/>
        <v>III2</v>
      </c>
      <c r="Q61" s="96" t="str">
        <f t="shared" si="18"/>
        <v>2 A</v>
      </c>
      <c r="R61" s="212"/>
      <c r="S61" s="212"/>
      <c r="T61" s="212"/>
    </row>
    <row r="62" spans="1:20" ht="20.25" customHeight="1" x14ac:dyDescent="0.25">
      <c r="A62" s="40"/>
      <c r="B62" s="78" t="s">
        <v>24</v>
      </c>
      <c r="C62" s="79" t="s">
        <v>20</v>
      </c>
      <c r="D62" s="99" t="str">
        <f>IFERROR(VLOOKUP(P62,Gudang!T39:U52,2,0),"")</f>
        <v/>
      </c>
      <c r="E62" s="109" t="str">
        <f>IFERROR(VLOOKUP(F62,Gudang!E3:H47,2,0),"")</f>
        <v/>
      </c>
      <c r="F62" s="112"/>
      <c r="G62" s="109" t="str">
        <f>IFERROR(VLOOKUP(F62,Gudang!E3:H47,3,0),"")</f>
        <v/>
      </c>
      <c r="H62" s="109" t="str">
        <f>IFERROR(VLOOKUP(F62,Gudang!E3:H47,4,0),"")</f>
        <v/>
      </c>
      <c r="I62" s="111"/>
      <c r="J62" s="112"/>
      <c r="K62" s="112"/>
      <c r="L62" s="112"/>
      <c r="M62" s="59" t="s">
        <v>60</v>
      </c>
      <c r="N62" s="102"/>
      <c r="O62" s="122" t="str">
        <f t="shared" si="13"/>
        <v/>
      </c>
      <c r="P62" s="96" t="str">
        <f t="shared" si="17"/>
        <v>IV</v>
      </c>
      <c r="Q62" s="96" t="str">
        <f t="shared" si="18"/>
        <v xml:space="preserve"> </v>
      </c>
      <c r="R62" s="212" t="str">
        <f>IF(Q62&lt;&gt;Q63,IF(Q63&lt;&gt;Q64,IF(Q62&lt;&gt;Q64,"","X"),"X"),"X")</f>
        <v/>
      </c>
      <c r="S62" s="212" t="str">
        <f>IF(J62&lt;&gt;J63,IF(J63&lt;&gt;J64,IF(J62&lt;&gt;J64,"","X"),"X"),"X")</f>
        <v/>
      </c>
      <c r="T62" s="212" t="str">
        <f>IF(K62&lt;&gt;K63,IF(K63&lt;&gt;K64,IF(K62&lt;&gt;K64,"","X"),"X"),"X")</f>
        <v/>
      </c>
    </row>
    <row r="63" spans="1:20" ht="20.25" customHeight="1" x14ac:dyDescent="0.25">
      <c r="A63" s="40"/>
      <c r="B63" s="75" t="s">
        <v>24</v>
      </c>
      <c r="C63" s="76" t="s">
        <v>20</v>
      </c>
      <c r="D63" s="99" t="str">
        <f>IFERROR(VLOOKUP(P63,Gudang!T39:U52,2,0),"")</f>
        <v>13.30 - 15.10</v>
      </c>
      <c r="E63" s="109" t="str">
        <f>IFERROR(VLOOKUP(F63,Gudang!E3:H47,2,0),"")</f>
        <v>PSE6243</v>
      </c>
      <c r="F63" s="112" t="s">
        <v>115</v>
      </c>
      <c r="G63" s="109">
        <f>IFERROR(VLOOKUP(F63,Gudang!E3:H47,3,0),"")</f>
        <v>2</v>
      </c>
      <c r="H63" s="109">
        <f>IFERROR(VLOOKUP(F63,Gudang!E3:H47,4,0),"")</f>
        <v>4</v>
      </c>
      <c r="I63" s="111" t="s">
        <v>88</v>
      </c>
      <c r="J63" s="112" t="s">
        <v>69</v>
      </c>
      <c r="K63" s="112" t="s">
        <v>179</v>
      </c>
      <c r="L63" s="112"/>
      <c r="M63" s="62" t="s">
        <v>61</v>
      </c>
      <c r="N63" s="102"/>
      <c r="O63" s="122">
        <f t="shared" si="13"/>
        <v>2</v>
      </c>
      <c r="P63" s="96" t="str">
        <f t="shared" si="17"/>
        <v>IV2</v>
      </c>
      <c r="Q63" s="96" t="str">
        <f t="shared" si="18"/>
        <v>4 Pil</v>
      </c>
      <c r="R63" s="212"/>
      <c r="S63" s="212"/>
      <c r="T63" s="212"/>
    </row>
    <row r="64" spans="1:20" ht="20.25" customHeight="1" thickBot="1" x14ac:dyDescent="0.3">
      <c r="A64" s="40"/>
      <c r="B64" s="80" t="s">
        <v>24</v>
      </c>
      <c r="C64" s="81" t="s">
        <v>20</v>
      </c>
      <c r="D64" s="99" t="str">
        <f>IFERROR(VLOOKUP(P64,Gudang!T39:U52,2,0),"")</f>
        <v>13.30 - 15.10</v>
      </c>
      <c r="E64" s="109" t="str">
        <f>IFERROR(VLOOKUP(F64,Gudang!E3:H47,2,0),"")</f>
        <v>PSE6209</v>
      </c>
      <c r="F64" s="112" t="s">
        <v>174</v>
      </c>
      <c r="G64" s="109">
        <f>IFERROR(VLOOKUP(F64,Gudang!E3:H47,3,0),"")</f>
        <v>2</v>
      </c>
      <c r="H64" s="109">
        <f>IFERROR(VLOOKUP(F64,Gudang!E3:H47,4,0),"")</f>
        <v>2</v>
      </c>
      <c r="I64" s="111" t="s">
        <v>16</v>
      </c>
      <c r="J64" s="112" t="s">
        <v>152</v>
      </c>
      <c r="K64" s="112" t="s">
        <v>71</v>
      </c>
      <c r="L64" s="112"/>
      <c r="M64" s="65" t="s">
        <v>62</v>
      </c>
      <c r="N64" s="102"/>
      <c r="O64" s="122">
        <f t="shared" si="13"/>
        <v>2</v>
      </c>
      <c r="P64" s="96" t="str">
        <f t="shared" si="17"/>
        <v>IV2</v>
      </c>
      <c r="Q64" s="96" t="str">
        <f t="shared" si="18"/>
        <v>2 B</v>
      </c>
      <c r="R64" s="212"/>
      <c r="S64" s="212"/>
      <c r="T64" s="212"/>
    </row>
    <row r="65" spans="1:20" ht="20.25" customHeight="1" x14ac:dyDescent="0.25">
      <c r="A65" s="40"/>
      <c r="B65" s="83" t="s">
        <v>24</v>
      </c>
      <c r="C65" s="84" t="s">
        <v>47</v>
      </c>
      <c r="D65" s="99" t="str">
        <f>IFERROR(VLOOKUP(P65,Gudang!T39:U52,2,0),"")</f>
        <v>15.20 - 17.00</v>
      </c>
      <c r="E65" s="109" t="str">
        <f>IFERROR(VLOOKUP(F65,Gudang!E3:H47,2,0),"")</f>
        <v>PSE6224</v>
      </c>
      <c r="F65" s="112" t="s">
        <v>137</v>
      </c>
      <c r="G65" s="109">
        <f>IFERROR(VLOOKUP(F65,Gudang!E3:H47,3,0),"")</f>
        <v>2</v>
      </c>
      <c r="H65" s="109">
        <f>IFERROR(VLOOKUP(F65,Gudang!E3:H47,4,0),"")</f>
        <v>6</v>
      </c>
      <c r="I65" s="111" t="s">
        <v>88</v>
      </c>
      <c r="J65" s="112" t="s">
        <v>71</v>
      </c>
      <c r="K65" s="112" t="s">
        <v>156</v>
      </c>
      <c r="L65" s="112"/>
      <c r="M65" s="59" t="s">
        <v>60</v>
      </c>
      <c r="N65" s="102"/>
      <c r="O65" s="122">
        <f t="shared" si="13"/>
        <v>2</v>
      </c>
      <c r="P65" s="96" t="str">
        <f t="shared" si="17"/>
        <v>V2</v>
      </c>
      <c r="Q65" s="96" t="str">
        <f t="shared" si="18"/>
        <v>6 Pil</v>
      </c>
      <c r="R65" s="212" t="str">
        <f>IF(Q65&lt;&gt;Q66,IF(Q66&lt;&gt;Q67,IF(Q65&lt;&gt;Q67,"","X"),"X"),"X")</f>
        <v/>
      </c>
      <c r="S65" s="212" t="str">
        <f>IF(J65&lt;&gt;J66,IF(J66&lt;&gt;J67,IF(J65&lt;&gt;J67,"","X"),"X"),"X")</f>
        <v/>
      </c>
      <c r="T65" s="212" t="str">
        <f>IF(K65&lt;&gt;K66,IF(K66&lt;&gt;K67,IF(K65&lt;&gt;K67,"","X"),"X"),"X")</f>
        <v/>
      </c>
    </row>
    <row r="66" spans="1:20" ht="20.25" customHeight="1" x14ac:dyDescent="0.25">
      <c r="A66" s="40"/>
      <c r="B66" s="75" t="s">
        <v>24</v>
      </c>
      <c r="C66" s="76" t="s">
        <v>47</v>
      </c>
      <c r="D66" s="99" t="str">
        <f>IFERROR(VLOOKUP(P66,Gudang!T39:U52,2,0),"")</f>
        <v>15.20 - 17.50</v>
      </c>
      <c r="E66" s="109" t="str">
        <f>IFERROR(VLOOKUP(F66,Gudang!E3:H47,2,0),"")</f>
        <v>PSE6310</v>
      </c>
      <c r="F66" s="112" t="s">
        <v>172</v>
      </c>
      <c r="G66" s="109">
        <f>IFERROR(VLOOKUP(F66,Gudang!E3:H47,3,0),"")</f>
        <v>3</v>
      </c>
      <c r="H66" s="109">
        <f>IFERROR(VLOOKUP(F66,Gudang!E3:H47,4,0),"")</f>
        <v>2</v>
      </c>
      <c r="I66" s="111" t="s">
        <v>14</v>
      </c>
      <c r="J66" s="112" t="s">
        <v>63</v>
      </c>
      <c r="K66" s="112" t="s">
        <v>152</v>
      </c>
      <c r="L66" s="112"/>
      <c r="M66" s="62" t="s">
        <v>61</v>
      </c>
      <c r="N66" s="102"/>
      <c r="O66" s="122">
        <f t="shared" si="13"/>
        <v>3</v>
      </c>
      <c r="P66" s="96" t="str">
        <f t="shared" si="17"/>
        <v>V3</v>
      </c>
      <c r="Q66" s="96" t="str">
        <f t="shared" si="18"/>
        <v>2 A</v>
      </c>
      <c r="R66" s="212"/>
      <c r="S66" s="212"/>
      <c r="T66" s="212"/>
    </row>
    <row r="67" spans="1:20" ht="20.25" customHeight="1" thickBot="1" x14ac:dyDescent="0.3">
      <c r="A67" s="40"/>
      <c r="B67" s="85" t="s">
        <v>24</v>
      </c>
      <c r="C67" s="86" t="s">
        <v>47</v>
      </c>
      <c r="D67" s="131" t="str">
        <f>IFERROR(VLOOKUP(P67,Gudang!T39:U52,2,0),"")</f>
        <v>15.20 - 17.00</v>
      </c>
      <c r="E67" s="114" t="str">
        <f>IFERROR(VLOOKUP(F67,Gudang!E3:H47,2,0),"")</f>
        <v>PSE6212</v>
      </c>
      <c r="F67" s="132" t="s">
        <v>106</v>
      </c>
      <c r="G67" s="114">
        <f>IFERROR(VLOOKUP(F67,Gudang!E3:H47,3,0),"")</f>
        <v>2</v>
      </c>
      <c r="H67" s="114">
        <f>IFERROR(VLOOKUP(F67,Gudang!E3:H47,4,0),"")</f>
        <v>4</v>
      </c>
      <c r="I67" s="113" t="s">
        <v>16</v>
      </c>
      <c r="J67" s="132" t="s">
        <v>65</v>
      </c>
      <c r="K67" s="132" t="s">
        <v>179</v>
      </c>
      <c r="L67" s="132"/>
      <c r="M67" s="65" t="s">
        <v>62</v>
      </c>
      <c r="N67" s="102"/>
      <c r="O67" s="122">
        <f t="shared" si="13"/>
        <v>2</v>
      </c>
      <c r="P67" s="96" t="str">
        <f t="shared" si="17"/>
        <v>V2</v>
      </c>
      <c r="Q67" s="96" t="str">
        <f t="shared" si="18"/>
        <v>4 B</v>
      </c>
      <c r="R67" s="212"/>
      <c r="S67" s="212"/>
      <c r="T67" s="212"/>
    </row>
    <row r="68" spans="1:20" ht="20.25" customHeight="1" x14ac:dyDescent="0.25">
      <c r="A68" s="40"/>
      <c r="B68" s="66" t="s">
        <v>25</v>
      </c>
      <c r="C68" s="67" t="s">
        <v>12</v>
      </c>
      <c r="D68" s="129" t="str">
        <f>IFERROR(VLOOKUP(P68,Gudang!T39:U52,2,0),"")</f>
        <v>07.30 - 09.10</v>
      </c>
      <c r="E68" s="124" t="str">
        <f>IFERROR(VLOOKUP(F68,Gudang!E3:H47,2,0),"")</f>
        <v>PSE6241</v>
      </c>
      <c r="F68" s="130" t="s">
        <v>136</v>
      </c>
      <c r="G68" s="124">
        <f>IFERROR(VLOOKUP(F68,Gudang!E3:H47,3,0),"")</f>
        <v>2</v>
      </c>
      <c r="H68" s="124">
        <f>IFERROR(VLOOKUP(F68,Gudang!E3:H47,4,0),"")</f>
        <v>6</v>
      </c>
      <c r="I68" s="126"/>
      <c r="J68" s="130" t="s">
        <v>67</v>
      </c>
      <c r="K68" s="130"/>
      <c r="L68" s="130"/>
      <c r="M68" s="59" t="s">
        <v>60</v>
      </c>
      <c r="N68" s="102"/>
      <c r="O68" s="122">
        <f t="shared" si="13"/>
        <v>2</v>
      </c>
      <c r="P68" s="96" t="str">
        <f>C68&amp;G68</f>
        <v>I2</v>
      </c>
      <c r="Q68" s="96" t="str">
        <f>H68&amp;" "&amp;I68</f>
        <v xml:space="preserve">6 </v>
      </c>
      <c r="R68" s="212" t="str">
        <f>IF(Q68&lt;&gt;Q69,IF(Q69&lt;&gt;Q70,IF(Q68&lt;&gt;Q70,"","X"),"X"),"X")</f>
        <v/>
      </c>
      <c r="S68" s="212" t="str">
        <f>IF(J68&lt;&gt;J69,IF(J69&lt;&gt;J70,IF(J68&lt;&gt;J70,"","X"),"X"),"X")</f>
        <v/>
      </c>
      <c r="T68" s="212" t="str">
        <f>IF(K68&lt;&gt;K69,IF(K69&lt;&gt;K70,IF(K68&lt;&gt;K70,"","X"),"X"),"X")</f>
        <v/>
      </c>
    </row>
    <row r="69" spans="1:20" ht="20.25" customHeight="1" x14ac:dyDescent="0.25">
      <c r="A69" s="40"/>
      <c r="B69" s="60" t="s">
        <v>25</v>
      </c>
      <c r="C69" s="61" t="s">
        <v>12</v>
      </c>
      <c r="D69" s="93" t="str">
        <f>IFERROR(VLOOKUP(P69,Gudang!T39:U52,2,0),"")</f>
        <v>07.30 - 09.10</v>
      </c>
      <c r="E69" s="109" t="str">
        <f>IFERROR(VLOOKUP(F69,Gudang!E3:H47,2,0),"")</f>
        <v>PSE6241</v>
      </c>
      <c r="F69" s="110" t="s">
        <v>111</v>
      </c>
      <c r="G69" s="109">
        <f>IFERROR(VLOOKUP(F69,Gudang!E3:H47,3,0),"")</f>
        <v>2</v>
      </c>
      <c r="H69" s="109">
        <f>IFERROR(VLOOKUP(F69,Gudang!E3:H47,4,0),"")</f>
        <v>4</v>
      </c>
      <c r="I69" s="111" t="s">
        <v>14</v>
      </c>
      <c r="J69" s="110" t="s">
        <v>63</v>
      </c>
      <c r="K69" s="110" t="s">
        <v>179</v>
      </c>
      <c r="L69" s="110"/>
      <c r="M69" s="62" t="s">
        <v>61</v>
      </c>
      <c r="N69" s="102"/>
      <c r="O69" s="122">
        <f t="shared" si="13"/>
        <v>2</v>
      </c>
      <c r="P69" s="96" t="str">
        <f t="shared" ref="P69:P82" si="19">C69&amp;G69</f>
        <v>I2</v>
      </c>
      <c r="Q69" s="96" t="str">
        <f t="shared" ref="Q69:Q82" si="20">H69&amp;" "&amp;I69</f>
        <v>4 A</v>
      </c>
      <c r="R69" s="212"/>
      <c r="S69" s="212"/>
      <c r="T69" s="212"/>
    </row>
    <row r="70" spans="1:20" ht="20.25" customHeight="1" thickBot="1" x14ac:dyDescent="0.3">
      <c r="A70" s="40"/>
      <c r="B70" s="63" t="s">
        <v>25</v>
      </c>
      <c r="C70" s="64" t="s">
        <v>12</v>
      </c>
      <c r="D70" s="93" t="str">
        <f>IFERROR(VLOOKUP(P70,Gudang!T39:U52,2,0),"")</f>
        <v>07.30 - 09.10</v>
      </c>
      <c r="E70" s="109" t="s">
        <v>119</v>
      </c>
      <c r="F70" s="110" t="s">
        <v>130</v>
      </c>
      <c r="G70" s="109">
        <f>IFERROR(VLOOKUP(F70,Gudang!E3:H47,3,0),"")</f>
        <v>2</v>
      </c>
      <c r="H70" s="207">
        <v>6</v>
      </c>
      <c r="I70" s="111" t="s">
        <v>16</v>
      </c>
      <c r="J70" s="110" t="s">
        <v>73</v>
      </c>
      <c r="K70" s="110" t="s">
        <v>66</v>
      </c>
      <c r="L70" s="110"/>
      <c r="M70" s="65" t="s">
        <v>62</v>
      </c>
      <c r="N70" s="102"/>
      <c r="O70" s="122">
        <f t="shared" si="13"/>
        <v>2</v>
      </c>
      <c r="P70" s="96" t="str">
        <f t="shared" si="19"/>
        <v>I2</v>
      </c>
      <c r="Q70" s="96" t="str">
        <f t="shared" si="20"/>
        <v>6 B</v>
      </c>
      <c r="R70" s="212"/>
      <c r="S70" s="212"/>
      <c r="T70" s="212"/>
    </row>
    <row r="71" spans="1:20" ht="20.25" customHeight="1" x14ac:dyDescent="0.25">
      <c r="A71" s="40"/>
      <c r="B71" s="69" t="s">
        <v>25</v>
      </c>
      <c r="C71" s="73" t="s">
        <v>17</v>
      </c>
      <c r="D71" s="93" t="str">
        <f>IFERROR(VLOOKUP(P71,Gudang!T39:U52,2,0),"")</f>
        <v>09.20 - 11.00</v>
      </c>
      <c r="E71" s="109" t="s">
        <v>119</v>
      </c>
      <c r="F71" s="110" t="s">
        <v>130</v>
      </c>
      <c r="G71" s="109">
        <f>IFERROR(VLOOKUP(F71,Gudang!E3:H47,3,0),"")</f>
        <v>2</v>
      </c>
      <c r="H71" s="207">
        <v>6</v>
      </c>
      <c r="I71" s="111" t="s">
        <v>14</v>
      </c>
      <c r="J71" s="110" t="s">
        <v>73</v>
      </c>
      <c r="K71" s="110" t="s">
        <v>68</v>
      </c>
      <c r="L71" s="110"/>
      <c r="M71" s="59" t="s">
        <v>60</v>
      </c>
      <c r="N71" s="102"/>
      <c r="O71" s="122">
        <f t="shared" si="13"/>
        <v>2</v>
      </c>
      <c r="P71" s="96" t="str">
        <f t="shared" si="19"/>
        <v>II2</v>
      </c>
      <c r="Q71" s="96" t="str">
        <f t="shared" si="20"/>
        <v>6 A</v>
      </c>
      <c r="R71" s="212" t="str">
        <f>IF(Q71&lt;&gt;Q72,IF(Q72&lt;&gt;Q73,IF(Q71&lt;&gt;Q73,"","X"),"X"),"X")</f>
        <v/>
      </c>
      <c r="S71" s="212" t="str">
        <f>IF(J71&lt;&gt;J72,IF(J72&lt;&gt;J73,IF(J71&lt;&gt;J73,"","X"),"X"),"X")</f>
        <v/>
      </c>
      <c r="T71" s="212" t="str">
        <f>IF(K71&lt;&gt;K72,IF(K72&lt;&gt;K73,IF(K71&lt;&gt;K73,"","X"),"X"),"X")</f>
        <v/>
      </c>
    </row>
    <row r="72" spans="1:20" ht="20.25" customHeight="1" x14ac:dyDescent="0.25">
      <c r="A72" s="40"/>
      <c r="B72" s="60" t="s">
        <v>25</v>
      </c>
      <c r="C72" s="61" t="s">
        <v>17</v>
      </c>
      <c r="D72" s="93" t="str">
        <f>IFERROR(VLOOKUP(P72,Gudang!T39:U52,2,0),"")</f>
        <v>09.20 - 11.00</v>
      </c>
      <c r="E72" s="109" t="str">
        <f>IFERROR(VLOOKUP(F72,Gudang!E3:H47,2,0),"")</f>
        <v>PSE6241</v>
      </c>
      <c r="F72" s="110" t="s">
        <v>111</v>
      </c>
      <c r="G72" s="109">
        <f>IFERROR(VLOOKUP(F72,Gudang!E3:H47,3,0),"")</f>
        <v>2</v>
      </c>
      <c r="H72" s="109">
        <f>IFERROR(VLOOKUP(F72,Gudang!E3:H47,4,0),"")</f>
        <v>4</v>
      </c>
      <c r="I72" s="111" t="s">
        <v>16</v>
      </c>
      <c r="J72" s="110" t="s">
        <v>63</v>
      </c>
      <c r="K72" s="110" t="s">
        <v>179</v>
      </c>
      <c r="L72" s="110"/>
      <c r="M72" s="62" t="s">
        <v>61</v>
      </c>
      <c r="N72" s="102"/>
      <c r="O72" s="122">
        <f t="shared" ref="O72:O82" si="21">IF(L72&lt;&gt;"",IF(L72&lt;&gt;"",G72/2,G72),G72)</f>
        <v>2</v>
      </c>
      <c r="P72" s="96" t="str">
        <f t="shared" si="19"/>
        <v>II2</v>
      </c>
      <c r="Q72" s="96" t="str">
        <f t="shared" si="20"/>
        <v>4 B</v>
      </c>
      <c r="R72" s="212"/>
      <c r="S72" s="212"/>
      <c r="T72" s="212"/>
    </row>
    <row r="73" spans="1:20" ht="20.25" customHeight="1" thickBot="1" x14ac:dyDescent="0.3">
      <c r="A73" s="40"/>
      <c r="B73" s="63" t="s">
        <v>25</v>
      </c>
      <c r="C73" s="64" t="s">
        <v>17</v>
      </c>
      <c r="D73" s="93" t="str">
        <f>IFERROR(VLOOKUP(P73,Gudang!T39:U52,2,0),"")</f>
        <v>09.20 - 11.00</v>
      </c>
      <c r="E73" s="109" t="str">
        <f>IFERROR(VLOOKUP(F73,Gudang!E3:H47,2,0),"")</f>
        <v>PSE6241</v>
      </c>
      <c r="F73" s="110" t="s">
        <v>136</v>
      </c>
      <c r="G73" s="109">
        <f>IFERROR(VLOOKUP(F73,Gudang!E3:H47,3,0),"")</f>
        <v>2</v>
      </c>
      <c r="H73" s="109">
        <f>IFERROR(VLOOKUP(F73,Gudang!E3:H47,4,0),"")</f>
        <v>6</v>
      </c>
      <c r="I73" s="111"/>
      <c r="J73" s="110"/>
      <c r="K73" s="110"/>
      <c r="L73" s="110"/>
      <c r="M73" s="65" t="s">
        <v>62</v>
      </c>
      <c r="N73" s="102"/>
      <c r="O73" s="122">
        <f t="shared" si="21"/>
        <v>2</v>
      </c>
      <c r="P73" s="96" t="str">
        <f t="shared" si="19"/>
        <v>II2</v>
      </c>
      <c r="Q73" s="96" t="str">
        <f t="shared" si="20"/>
        <v xml:space="preserve">6 </v>
      </c>
      <c r="R73" s="212"/>
      <c r="S73" s="212"/>
      <c r="T73" s="212"/>
    </row>
    <row r="74" spans="1:20" ht="20.25" customHeight="1" x14ac:dyDescent="0.25">
      <c r="A74" s="40"/>
      <c r="B74" s="66" t="s">
        <v>25</v>
      </c>
      <c r="C74" s="74" t="s">
        <v>19</v>
      </c>
      <c r="D74" s="93" t="str">
        <f>IFERROR(VLOOKUP(P74,Gudang!T41:U54,2,0),"")</f>
        <v/>
      </c>
      <c r="E74" s="109" t="str">
        <f>IFERROR(VLOOKUP(F74,Gudang!E4:H48,2,0),"")</f>
        <v/>
      </c>
      <c r="F74" s="110"/>
      <c r="G74" s="109" t="str">
        <f>IFERROR(VLOOKUP(F74,Gudang!E5:H49,3,0),"")</f>
        <v/>
      </c>
      <c r="H74" s="109" t="str">
        <f>IFERROR(VLOOKUP(F74,Gudang!E5:H49,4,0),"")</f>
        <v/>
      </c>
      <c r="I74" s="111"/>
      <c r="J74" s="110"/>
      <c r="K74" s="110"/>
      <c r="L74" s="110"/>
      <c r="M74" s="59" t="s">
        <v>60</v>
      </c>
      <c r="N74" s="102"/>
      <c r="O74" s="122" t="str">
        <f t="shared" si="21"/>
        <v/>
      </c>
      <c r="P74" s="96" t="str">
        <f t="shared" si="19"/>
        <v>III</v>
      </c>
      <c r="Q74" s="96" t="str">
        <f t="shared" si="20"/>
        <v xml:space="preserve"> </v>
      </c>
      <c r="R74" s="212" t="str">
        <f>IF(Q74&lt;&gt;Q75,IF(Q75&lt;&gt;Q76,IF(Q74&lt;&gt;Q76,"","X"),"X"),"X")</f>
        <v>X</v>
      </c>
      <c r="S74" s="212" t="str">
        <f>IF(J74&lt;&gt;J75,IF(J75&lt;&gt;J76,IF(J74&lt;&gt;J76,"","X"),"X"),"X")</f>
        <v>X</v>
      </c>
      <c r="T74" s="212" t="str">
        <f>IF(K74&lt;&gt;K75,IF(K75&lt;&gt;K76,IF(K74&lt;&gt;K76,"","X"),"X"),"X")</f>
        <v>X</v>
      </c>
    </row>
    <row r="75" spans="1:20" ht="20.25" customHeight="1" x14ac:dyDescent="0.25">
      <c r="A75" s="40"/>
      <c r="B75" s="60" t="s">
        <v>25</v>
      </c>
      <c r="C75" s="70" t="s">
        <v>19</v>
      </c>
      <c r="D75" s="93" t="str">
        <f>IFERROR(VLOOKUP(P75,Gudang!T41:U54,2,0),"")</f>
        <v/>
      </c>
      <c r="E75" s="109" t="str">
        <f>IFERROR(VLOOKUP(F75,Gudang!E5:H49,2,0),"")</f>
        <v/>
      </c>
      <c r="F75" s="110"/>
      <c r="G75" s="109" t="str">
        <f>IFERROR(VLOOKUP(F75,Gudang!E5:H49,3,0),"")</f>
        <v/>
      </c>
      <c r="H75" s="109" t="str">
        <f>IFERROR(VLOOKUP(F75,Gudang!E5:H49,4,0),"")</f>
        <v/>
      </c>
      <c r="I75" s="111"/>
      <c r="J75" s="110"/>
      <c r="K75" s="110"/>
      <c r="L75" s="110"/>
      <c r="M75" s="62" t="s">
        <v>61</v>
      </c>
      <c r="N75" s="102"/>
      <c r="O75" s="122" t="str">
        <f t="shared" si="21"/>
        <v/>
      </c>
      <c r="P75" s="96" t="str">
        <f t="shared" si="19"/>
        <v>III</v>
      </c>
      <c r="Q75" s="96" t="str">
        <f t="shared" si="20"/>
        <v xml:space="preserve"> </v>
      </c>
      <c r="R75" s="212"/>
      <c r="S75" s="212"/>
      <c r="T75" s="212"/>
    </row>
    <row r="76" spans="1:20" ht="20.25" customHeight="1" thickBot="1" x14ac:dyDescent="0.3">
      <c r="A76" s="40"/>
      <c r="B76" s="68" t="s">
        <v>25</v>
      </c>
      <c r="C76" s="98" t="s">
        <v>19</v>
      </c>
      <c r="D76" s="93" t="str">
        <f>IFERROR(VLOOKUP(P76,Gudang!T43:U56,2,0),"")</f>
        <v/>
      </c>
      <c r="E76" s="109" t="str">
        <f>IFERROR(VLOOKUP(F76,Gudang!E6:H50,2,0),"")</f>
        <v/>
      </c>
      <c r="F76" s="110"/>
      <c r="G76" s="109" t="str">
        <f>IFERROR(VLOOKUP(F76,Gudang!E7:H51,3,0),"")</f>
        <v/>
      </c>
      <c r="H76" s="109" t="str">
        <f>IFERROR(VLOOKUP(F76,Gudang!E7:H51,4,0),"")</f>
        <v/>
      </c>
      <c r="I76" s="111"/>
      <c r="J76" s="110"/>
      <c r="K76" s="110"/>
      <c r="L76" s="110"/>
      <c r="M76" s="65" t="s">
        <v>62</v>
      </c>
      <c r="N76" s="102"/>
      <c r="O76" s="122" t="str">
        <f t="shared" si="21"/>
        <v/>
      </c>
      <c r="P76" s="96" t="str">
        <f t="shared" si="19"/>
        <v>III</v>
      </c>
      <c r="Q76" s="96" t="str">
        <f t="shared" si="20"/>
        <v xml:space="preserve"> </v>
      </c>
      <c r="R76" s="212"/>
      <c r="S76" s="212"/>
      <c r="T76" s="212"/>
    </row>
    <row r="77" spans="1:20" ht="20.25" customHeight="1" x14ac:dyDescent="0.25">
      <c r="A77" s="40"/>
      <c r="B77" s="69" t="s">
        <v>25</v>
      </c>
      <c r="C77" s="73" t="s">
        <v>20</v>
      </c>
      <c r="D77" s="93" t="str">
        <f>IFERROR(VLOOKUP(P77,Gudang!T43:U56,2,0),"")</f>
        <v/>
      </c>
      <c r="E77" s="109" t="str">
        <f>IFERROR(VLOOKUP(F77,Gudang!E7:H51,2,0),"")</f>
        <v/>
      </c>
      <c r="F77" s="110" t="s">
        <v>90</v>
      </c>
      <c r="G77" s="109" t="str">
        <f>IFERROR(VLOOKUP(F77,Gudang!E7:H51,3,0),"")</f>
        <v/>
      </c>
      <c r="H77" s="207" t="str">
        <f>IFERROR(VLOOKUP(F77,Gudang!E7:H51,4,0),"")</f>
        <v/>
      </c>
      <c r="I77" s="111"/>
      <c r="J77" s="110" t="s">
        <v>72</v>
      </c>
      <c r="K77" s="110"/>
      <c r="L77" s="110"/>
      <c r="M77" s="59" t="s">
        <v>60</v>
      </c>
      <c r="N77" s="102"/>
      <c r="O77" s="122" t="str">
        <f t="shared" si="21"/>
        <v/>
      </c>
      <c r="P77" s="96" t="str">
        <f t="shared" si="19"/>
        <v>IV</v>
      </c>
      <c r="Q77" s="96" t="str">
        <f t="shared" si="20"/>
        <v xml:space="preserve"> </v>
      </c>
      <c r="R77" s="212" t="str">
        <f>IF(Q77&lt;&gt;Q78,IF(Q78&lt;&gt;Q79,IF(Q77&lt;&gt;Q79,"","X"),"X"),"X")</f>
        <v>X</v>
      </c>
      <c r="S77" s="212" t="str">
        <f>IF(J77&lt;&gt;J78,IF(J78&lt;&gt;J79,IF(J77&lt;&gt;J79,"","X"),"X"),"X")</f>
        <v/>
      </c>
      <c r="T77" s="212" t="str">
        <f>IF(K77&lt;&gt;K78,IF(K78&lt;&gt;K79,IF(K77&lt;&gt;K79,"","X"),"X"),"X")</f>
        <v>X</v>
      </c>
    </row>
    <row r="78" spans="1:20" ht="20.25" customHeight="1" x14ac:dyDescent="0.25">
      <c r="A78" s="40"/>
      <c r="B78" s="60" t="s">
        <v>25</v>
      </c>
      <c r="C78" s="61" t="s">
        <v>20</v>
      </c>
      <c r="D78" s="93" t="str">
        <f>IFERROR(VLOOKUP(P78,Gudang!T45:U58,2,0),"")</f>
        <v>13.30 - 15.10</v>
      </c>
      <c r="E78" s="109" t="str">
        <f>IFERROR(VLOOKUP(F78,Gudang!E8:H52,2,0),"")</f>
        <v>PSE6241</v>
      </c>
      <c r="F78" s="110" t="s">
        <v>136</v>
      </c>
      <c r="G78" s="109">
        <f>IFERROR(VLOOKUP(F78,Gudang!E9:H53,3,0),"")</f>
        <v>2</v>
      </c>
      <c r="H78" s="109">
        <f>IFERROR(VLOOKUP(F78,Gudang!E9:H53,4,0),"")</f>
        <v>6</v>
      </c>
      <c r="I78" s="111"/>
      <c r="J78" s="110" t="s">
        <v>66</v>
      </c>
      <c r="K78" s="110"/>
      <c r="L78" s="110"/>
      <c r="M78" s="62" t="s">
        <v>61</v>
      </c>
      <c r="N78" s="102"/>
      <c r="O78" s="122">
        <f t="shared" si="21"/>
        <v>2</v>
      </c>
      <c r="P78" s="96" t="str">
        <f t="shared" si="19"/>
        <v>IV2</v>
      </c>
      <c r="Q78" s="96" t="str">
        <f t="shared" si="20"/>
        <v xml:space="preserve">6 </v>
      </c>
      <c r="R78" s="212"/>
      <c r="S78" s="212"/>
      <c r="T78" s="212"/>
    </row>
    <row r="79" spans="1:20" ht="20.25" customHeight="1" thickBot="1" x14ac:dyDescent="0.3">
      <c r="A79" s="40"/>
      <c r="B79" s="63" t="s">
        <v>25</v>
      </c>
      <c r="C79" s="64" t="s">
        <v>20</v>
      </c>
      <c r="D79" s="93" t="str">
        <f>IFERROR(VLOOKUP(P79,Gudang!T45:U58,2,0),"")</f>
        <v>13.30 - 15.10</v>
      </c>
      <c r="E79" s="109" t="str">
        <f>IFERROR(VLOOKUP(F79,Gudang!E9:H53,2,0),"")</f>
        <v>PSE6241</v>
      </c>
      <c r="F79" s="110" t="s">
        <v>136</v>
      </c>
      <c r="G79" s="109">
        <f>IFERROR(VLOOKUP(F79,Gudang!E9:H53,3,0),"")</f>
        <v>2</v>
      </c>
      <c r="H79" s="109">
        <f>IFERROR(VLOOKUP(F79,Gudang!E9:H53,4,0),"")</f>
        <v>6</v>
      </c>
      <c r="I79" s="111"/>
      <c r="J79" s="110" t="s">
        <v>65</v>
      </c>
      <c r="K79" s="110" t="s">
        <v>156</v>
      </c>
      <c r="L79" s="110"/>
      <c r="M79" s="65" t="s">
        <v>62</v>
      </c>
      <c r="N79" s="102"/>
      <c r="O79" s="122">
        <f t="shared" si="21"/>
        <v>2</v>
      </c>
      <c r="P79" s="96" t="str">
        <f t="shared" si="19"/>
        <v>IV2</v>
      </c>
      <c r="Q79" s="96" t="str">
        <f t="shared" si="20"/>
        <v xml:space="preserve">6 </v>
      </c>
      <c r="R79" s="212"/>
      <c r="S79" s="212"/>
      <c r="T79" s="212"/>
    </row>
    <row r="80" spans="1:20" ht="20.25" customHeight="1" x14ac:dyDescent="0.25">
      <c r="A80" s="40"/>
      <c r="B80" s="66" t="s">
        <v>25</v>
      </c>
      <c r="C80" s="67" t="s">
        <v>47</v>
      </c>
      <c r="D80" s="93" t="str">
        <f>IFERROR(VLOOKUP(P80,Gudang!T47:U60,2,0),"")</f>
        <v/>
      </c>
      <c r="E80" s="109" t="str">
        <f>IFERROR(VLOOKUP(F80,Gudang!E3:H47,2,0),"")</f>
        <v>PSE6241</v>
      </c>
      <c r="F80" s="110" t="s">
        <v>136</v>
      </c>
      <c r="G80" s="109"/>
      <c r="H80" s="207">
        <f>IFERROR(VLOOKUP(F80,Gudang!E11:H55,4,0),"")</f>
        <v>6</v>
      </c>
      <c r="I80" s="111"/>
      <c r="J80" s="110" t="s">
        <v>68</v>
      </c>
      <c r="K80" s="110" t="s">
        <v>71</v>
      </c>
      <c r="L80" s="110"/>
      <c r="M80" s="59" t="s">
        <v>60</v>
      </c>
      <c r="N80" s="102"/>
      <c r="O80" s="122">
        <f t="shared" si="21"/>
        <v>0</v>
      </c>
      <c r="P80" s="96" t="str">
        <f t="shared" si="19"/>
        <v>V</v>
      </c>
      <c r="Q80" s="96" t="str">
        <f t="shared" si="20"/>
        <v xml:space="preserve">6 </v>
      </c>
      <c r="R80" s="212" t="str">
        <f>IF(Q80&lt;&gt;Q81,IF(Q81&lt;&gt;Q82,IF(Q80&lt;&gt;Q82,"","X"),"X"),"X")</f>
        <v>X</v>
      </c>
      <c r="S80" s="212" t="str">
        <f>IF(J80&lt;&gt;J81,IF(J81&lt;&gt;J82,IF(J80&lt;&gt;J82,"","X"),"X"),"X")</f>
        <v/>
      </c>
      <c r="T80" s="212" t="str">
        <f>IF(K80&lt;&gt;K81,IF(K81&lt;&gt;K82,IF(K80&lt;&gt;K82,"","X"),"X"),"X")</f>
        <v/>
      </c>
    </row>
    <row r="81" spans="1:21" ht="20.25" customHeight="1" x14ac:dyDescent="0.25">
      <c r="A81" s="40"/>
      <c r="B81" s="60" t="s">
        <v>25</v>
      </c>
      <c r="C81" s="61" t="s">
        <v>47</v>
      </c>
      <c r="D81" s="93" t="str">
        <f>IFERROR(VLOOKUP(P81,Gudang!T47:U60,2,0),"")</f>
        <v/>
      </c>
      <c r="E81" s="109" t="str">
        <f>IFERROR(VLOOKUP(F81,Gudang!E3:H47,2,0),"")</f>
        <v>PSE6241</v>
      </c>
      <c r="F81" s="110" t="s">
        <v>136</v>
      </c>
      <c r="G81" s="109"/>
      <c r="H81" s="109">
        <f>IFERROR(VLOOKUP(F81,Gudang!E11:H55,4,0),"")</f>
        <v>6</v>
      </c>
      <c r="I81" s="111"/>
      <c r="J81" s="110" t="s">
        <v>152</v>
      </c>
      <c r="K81" s="110" t="s">
        <v>69</v>
      </c>
      <c r="L81" s="110"/>
      <c r="M81" s="62" t="s">
        <v>61</v>
      </c>
      <c r="N81" s="102"/>
      <c r="O81" s="122">
        <f t="shared" si="21"/>
        <v>0</v>
      </c>
      <c r="P81" s="96" t="str">
        <f t="shared" si="19"/>
        <v>V</v>
      </c>
      <c r="Q81" s="96" t="str">
        <f t="shared" si="20"/>
        <v xml:space="preserve">6 </v>
      </c>
      <c r="R81" s="212"/>
      <c r="S81" s="212"/>
      <c r="T81" s="212"/>
    </row>
    <row r="82" spans="1:21" ht="20.25" customHeight="1" thickBot="1" x14ac:dyDescent="0.3">
      <c r="A82" s="40"/>
      <c r="B82" s="71" t="s">
        <v>25</v>
      </c>
      <c r="C82" s="72" t="s">
        <v>47</v>
      </c>
      <c r="D82" s="93" t="str">
        <f>IFERROR(VLOOKUP(P82,Gudang!T49:U62,2,0),"")</f>
        <v>15.20 - 17.00</v>
      </c>
      <c r="E82" s="114" t="str">
        <f>IFERROR(VLOOKUP(F82,Gudang!E3:H47,2,0),"")</f>
        <v>PSE6241</v>
      </c>
      <c r="F82" s="115" t="s">
        <v>136</v>
      </c>
      <c r="G82" s="114">
        <f>IFERROR(VLOOKUP(F82,Gudang!E3:H47,3,0),"")</f>
        <v>2</v>
      </c>
      <c r="H82" s="109">
        <f>IFERROR(VLOOKUP(F82,Gudang!E13:H57,4,0),"")</f>
        <v>6</v>
      </c>
      <c r="I82" s="113"/>
      <c r="J82" s="115"/>
      <c r="K82" s="115"/>
      <c r="L82" s="115"/>
      <c r="M82" s="65" t="s">
        <v>62</v>
      </c>
      <c r="N82" s="102"/>
      <c r="O82" s="122">
        <f t="shared" si="21"/>
        <v>2</v>
      </c>
      <c r="P82" s="96" t="str">
        <f t="shared" si="19"/>
        <v>V2</v>
      </c>
      <c r="Q82" s="96" t="str">
        <f t="shared" si="20"/>
        <v xml:space="preserve">6 </v>
      </c>
      <c r="R82" s="212"/>
      <c r="S82" s="212"/>
      <c r="T82" s="212"/>
    </row>
    <row r="83" spans="1:21" ht="20.25" customHeight="1" thickBot="1" x14ac:dyDescent="0.3">
      <c r="B83" s="51"/>
      <c r="C83" s="52"/>
      <c r="D83" s="87"/>
      <c r="E83" s="53"/>
      <c r="F83" s="54"/>
      <c r="G83" s="55"/>
      <c r="H83" s="55"/>
      <c r="I83" s="55"/>
      <c r="J83" s="54"/>
      <c r="K83" s="54"/>
      <c r="L83" s="54"/>
      <c r="M83" s="56"/>
    </row>
    <row r="84" spans="1:21" ht="20.25" customHeight="1" x14ac:dyDescent="0.25">
      <c r="B84" s="1"/>
      <c r="C84" s="8"/>
      <c r="D84" s="13"/>
      <c r="E84" s="14"/>
      <c r="F84" s="15"/>
      <c r="G84" s="2"/>
      <c r="H84" s="2"/>
      <c r="I84" s="2"/>
      <c r="J84" s="15"/>
      <c r="K84" s="15"/>
      <c r="L84" s="15"/>
      <c r="M84" s="45"/>
    </row>
    <row r="85" spans="1:21" ht="20.25" customHeight="1" x14ac:dyDescent="0.25">
      <c r="B85" s="1"/>
      <c r="C85" s="8"/>
      <c r="D85" s="1"/>
      <c r="E85" s="16"/>
      <c r="F85" s="15"/>
      <c r="G85" s="2"/>
      <c r="H85" s="2"/>
      <c r="I85" s="2"/>
      <c r="J85" s="1"/>
      <c r="K85" s="1"/>
      <c r="L85" s="1"/>
      <c r="M85" s="46"/>
    </row>
    <row r="86" spans="1:21" ht="20.25" customHeight="1" x14ac:dyDescent="0.25">
      <c r="B86" s="1"/>
      <c r="C86" s="32"/>
      <c r="D86" s="13"/>
      <c r="E86" s="14"/>
      <c r="F86" s="15"/>
      <c r="G86" s="2"/>
      <c r="H86" s="2"/>
      <c r="I86" s="2"/>
      <c r="J86" s="1"/>
      <c r="K86" s="1"/>
      <c r="L86" s="1"/>
      <c r="M86" s="46"/>
    </row>
    <row r="87" spans="1:21" ht="20.25" customHeight="1" x14ac:dyDescent="0.25">
      <c r="B87" s="1"/>
      <c r="C87" s="32"/>
      <c r="D87" s="13"/>
      <c r="E87" s="14"/>
      <c r="F87" s="15"/>
      <c r="G87" s="2"/>
      <c r="H87" s="2"/>
      <c r="I87" s="2"/>
      <c r="J87" s="1"/>
      <c r="K87" s="1"/>
      <c r="L87" s="1"/>
      <c r="M87" s="46"/>
    </row>
    <row r="88" spans="1:21" ht="20.25" customHeight="1" x14ac:dyDescent="0.25">
      <c r="B88" s="1"/>
      <c r="C88" s="33"/>
      <c r="D88" s="13"/>
      <c r="E88" s="14"/>
      <c r="F88" s="15"/>
      <c r="G88" s="2"/>
      <c r="H88" s="2"/>
      <c r="I88" s="2"/>
      <c r="J88" s="1"/>
      <c r="K88" s="1"/>
      <c r="L88" s="1"/>
      <c r="M88" s="46"/>
      <c r="U88" s="4"/>
    </row>
    <row r="89" spans="1:21" ht="20.25" customHeight="1" x14ac:dyDescent="0.25">
      <c r="B89" s="1"/>
      <c r="C89" s="32"/>
      <c r="D89" s="13"/>
      <c r="E89" s="14"/>
      <c r="F89" s="15"/>
      <c r="G89" s="2"/>
      <c r="H89" s="2"/>
      <c r="I89" s="2"/>
      <c r="J89" s="1"/>
      <c r="K89" s="1"/>
      <c r="L89" s="1"/>
      <c r="M89" s="46"/>
      <c r="U89" s="4"/>
    </row>
    <row r="90" spans="1:21" ht="20.25" customHeight="1" x14ac:dyDescent="0.25">
      <c r="B90" s="1"/>
      <c r="C90" s="32"/>
      <c r="D90" s="13"/>
      <c r="E90" s="14"/>
      <c r="F90" s="15"/>
      <c r="G90" s="2"/>
      <c r="H90" s="2"/>
      <c r="I90" s="2"/>
      <c r="J90" s="1"/>
      <c r="K90" s="1"/>
      <c r="L90" s="1"/>
      <c r="M90" s="46"/>
      <c r="U90" s="4"/>
    </row>
    <row r="91" spans="1:21" ht="20.25" customHeight="1" x14ac:dyDescent="0.25">
      <c r="B91" s="1"/>
      <c r="E91" s="14"/>
      <c r="F91" s="15"/>
      <c r="G91" s="2"/>
      <c r="H91" s="2"/>
      <c r="I91" s="2"/>
      <c r="J91" s="1"/>
      <c r="K91" s="1"/>
      <c r="L91" s="1"/>
      <c r="M91" s="46"/>
    </row>
    <row r="92" spans="1:21" ht="20.25" customHeight="1" x14ac:dyDescent="0.25">
      <c r="B92" s="1"/>
    </row>
    <row r="93" spans="1:21" ht="20.25" customHeight="1" x14ac:dyDescent="0.25">
      <c r="B93" s="1"/>
      <c r="G93" s="6"/>
    </row>
    <row r="94" spans="1:21" ht="20.25" customHeight="1" x14ac:dyDescent="0.25">
      <c r="B94" s="1"/>
      <c r="G94" s="6"/>
    </row>
    <row r="95" spans="1:21" ht="20.25" customHeight="1" x14ac:dyDescent="0.25">
      <c r="B95" s="1"/>
    </row>
    <row r="96" spans="1:21" ht="20.25" customHeight="1" x14ac:dyDescent="0.25">
      <c r="B96" s="1"/>
    </row>
    <row r="97" spans="2:4" ht="20.25" customHeight="1" x14ac:dyDescent="0.25">
      <c r="B97" s="3"/>
    </row>
    <row r="98" spans="2:4" ht="20.25" customHeight="1" x14ac:dyDescent="0.25">
      <c r="B98" s="3"/>
    </row>
    <row r="99" spans="2:4" ht="20.25" customHeight="1" x14ac:dyDescent="0.25">
      <c r="B99" s="1"/>
    </row>
    <row r="100" spans="2:4" ht="20.25" customHeight="1" x14ac:dyDescent="0.25">
      <c r="B100" s="17"/>
    </row>
    <row r="101" spans="2:4" ht="20.25" customHeight="1" x14ac:dyDescent="0.25">
      <c r="B101" s="3"/>
      <c r="D101"/>
    </row>
    <row r="102" spans="2:4" ht="20.25" customHeight="1" x14ac:dyDescent="0.25">
      <c r="B102" s="3"/>
      <c r="D102"/>
    </row>
    <row r="103" spans="2:4" ht="20.25" customHeight="1" x14ac:dyDescent="0.25">
      <c r="B103" s="3"/>
      <c r="D103"/>
    </row>
    <row r="104" spans="2:4" ht="20.25" customHeight="1" x14ac:dyDescent="0.25">
      <c r="B104" s="3"/>
      <c r="D104"/>
    </row>
    <row r="105" spans="2:4" ht="20.25" customHeight="1" x14ac:dyDescent="0.25">
      <c r="B105" s="3"/>
      <c r="D105"/>
    </row>
    <row r="106" spans="2:4" ht="20.25" customHeight="1" x14ac:dyDescent="0.25">
      <c r="D106"/>
    </row>
    <row r="107" spans="2:4" ht="20.25" customHeight="1" x14ac:dyDescent="0.25">
      <c r="D107"/>
    </row>
    <row r="108" spans="2:4" ht="20.25" customHeight="1" x14ac:dyDescent="0.25">
      <c r="D108"/>
    </row>
    <row r="109" spans="2:4" ht="20.25" customHeight="1" x14ac:dyDescent="0.25">
      <c r="D109"/>
    </row>
    <row r="110" spans="2:4" ht="20.25" customHeight="1" x14ac:dyDescent="0.25">
      <c r="D110"/>
    </row>
    <row r="111" spans="2:4" ht="20.25" customHeight="1" x14ac:dyDescent="0.25">
      <c r="D111"/>
    </row>
    <row r="112" spans="2:4" ht="20.25" customHeight="1" x14ac:dyDescent="0.25">
      <c r="D112"/>
    </row>
    <row r="113" spans="4:4" ht="20.25" customHeight="1" x14ac:dyDescent="0.25">
      <c r="D113"/>
    </row>
    <row r="114" spans="4:4" ht="20.25" customHeight="1" x14ac:dyDescent="0.25">
      <c r="D114"/>
    </row>
    <row r="115" spans="4:4" ht="20.25" customHeight="1" x14ac:dyDescent="0.25">
      <c r="D115"/>
    </row>
    <row r="116" spans="4:4" ht="20.25" customHeight="1" x14ac:dyDescent="0.25">
      <c r="D116"/>
    </row>
    <row r="117" spans="4:4" ht="20.25" customHeight="1" x14ac:dyDescent="0.25">
      <c r="D117"/>
    </row>
    <row r="118" spans="4:4" ht="20.25" customHeight="1" x14ac:dyDescent="0.25">
      <c r="D118"/>
    </row>
    <row r="119" spans="4:4" ht="20.25" customHeight="1" x14ac:dyDescent="0.25">
      <c r="D119"/>
    </row>
    <row r="120" spans="4:4" ht="20.25" customHeight="1" x14ac:dyDescent="0.25">
      <c r="D120"/>
    </row>
    <row r="121" spans="4:4" ht="20.25" customHeight="1" x14ac:dyDescent="0.25">
      <c r="D121"/>
    </row>
    <row r="122" spans="4:4" ht="20.25" customHeight="1" x14ac:dyDescent="0.25">
      <c r="D122"/>
    </row>
    <row r="123" spans="4:4" ht="20.25" customHeight="1" x14ac:dyDescent="0.25">
      <c r="D123"/>
    </row>
    <row r="124" spans="4:4" ht="20.25" customHeight="1" x14ac:dyDescent="0.25">
      <c r="D124"/>
    </row>
    <row r="125" spans="4:4" ht="20.25" customHeight="1" x14ac:dyDescent="0.25">
      <c r="D125"/>
    </row>
    <row r="126" spans="4:4" ht="20.25" customHeight="1" x14ac:dyDescent="0.25">
      <c r="D126"/>
    </row>
    <row r="127" spans="4:4" ht="20.25" customHeight="1" x14ac:dyDescent="0.25">
      <c r="D127"/>
    </row>
    <row r="128" spans="4:4" ht="20.25" customHeight="1" x14ac:dyDescent="0.25">
      <c r="D128"/>
    </row>
    <row r="129" spans="4:4" ht="20.25" customHeight="1" x14ac:dyDescent="0.25">
      <c r="D129"/>
    </row>
    <row r="130" spans="4:4" ht="20.25" customHeight="1" x14ac:dyDescent="0.25">
      <c r="D130"/>
    </row>
    <row r="131" spans="4:4" ht="20.25" customHeight="1" x14ac:dyDescent="0.25">
      <c r="D131"/>
    </row>
    <row r="132" spans="4:4" ht="20.25" customHeight="1" x14ac:dyDescent="0.25">
      <c r="D132"/>
    </row>
    <row r="133" spans="4:4" ht="20.25" customHeight="1" x14ac:dyDescent="0.25">
      <c r="D133"/>
    </row>
    <row r="134" spans="4:4" ht="20.25" customHeight="1" x14ac:dyDescent="0.25">
      <c r="D134"/>
    </row>
    <row r="135" spans="4:4" ht="20.25" customHeight="1" x14ac:dyDescent="0.25">
      <c r="D135"/>
    </row>
    <row r="136" spans="4:4" ht="20.25" customHeight="1" x14ac:dyDescent="0.25">
      <c r="D136"/>
    </row>
    <row r="137" spans="4:4" ht="20.25" customHeight="1" x14ac:dyDescent="0.25">
      <c r="D137"/>
    </row>
    <row r="138" spans="4:4" ht="20.25" customHeight="1" x14ac:dyDescent="0.25">
      <c r="D138"/>
    </row>
    <row r="139" spans="4:4" ht="20.25" customHeight="1" x14ac:dyDescent="0.25">
      <c r="D139"/>
    </row>
  </sheetData>
  <sortState xmlns:xlrd2="http://schemas.microsoft.com/office/spreadsheetml/2017/richdata2" ref="AD68:AF124">
    <sortCondition ref="AD68"/>
  </sortState>
  <mergeCells count="79">
    <mergeCell ref="T68:T70"/>
    <mergeCell ref="T71:T73"/>
    <mergeCell ref="T74:T76"/>
    <mergeCell ref="T77:T79"/>
    <mergeCell ref="T80:T82"/>
    <mergeCell ref="T52:T55"/>
    <mergeCell ref="T56:T58"/>
    <mergeCell ref="T59:T61"/>
    <mergeCell ref="T62:T64"/>
    <mergeCell ref="T65:T67"/>
    <mergeCell ref="T37:T39"/>
    <mergeCell ref="T40:T42"/>
    <mergeCell ref="T43:T45"/>
    <mergeCell ref="T46:T48"/>
    <mergeCell ref="T49:T51"/>
    <mergeCell ref="T22:T24"/>
    <mergeCell ref="T25:T27"/>
    <mergeCell ref="T28:T30"/>
    <mergeCell ref="T31:T33"/>
    <mergeCell ref="T34:T36"/>
    <mergeCell ref="T7:T9"/>
    <mergeCell ref="T10:T12"/>
    <mergeCell ref="T13:T15"/>
    <mergeCell ref="T16:T18"/>
    <mergeCell ref="T19:T21"/>
    <mergeCell ref="B1:M1"/>
    <mergeCell ref="S56:S58"/>
    <mergeCell ref="R68:R70"/>
    <mergeCell ref="S68:S70"/>
    <mergeCell ref="R71:R73"/>
    <mergeCell ref="S71:S73"/>
    <mergeCell ref="R59:R61"/>
    <mergeCell ref="S59:S61"/>
    <mergeCell ref="R62:R64"/>
    <mergeCell ref="S62:S64"/>
    <mergeCell ref="S65:S67"/>
    <mergeCell ref="R65:R67"/>
    <mergeCell ref="S7:S9"/>
    <mergeCell ref="R10:R12"/>
    <mergeCell ref="S10:S12"/>
    <mergeCell ref="R13:R15"/>
    <mergeCell ref="S74:S76"/>
    <mergeCell ref="R77:R79"/>
    <mergeCell ref="S77:S79"/>
    <mergeCell ref="R80:R82"/>
    <mergeCell ref="S80:S82"/>
    <mergeCell ref="R74:R76"/>
    <mergeCell ref="S13:S15"/>
    <mergeCell ref="R56:R58"/>
    <mergeCell ref="B2:M2"/>
    <mergeCell ref="B3:M3"/>
    <mergeCell ref="B4:M4"/>
    <mergeCell ref="R7:R9"/>
    <mergeCell ref="R19:R21"/>
    <mergeCell ref="R16:R18"/>
    <mergeCell ref="R46:R48"/>
    <mergeCell ref="S46:S48"/>
    <mergeCell ref="R49:R51"/>
    <mergeCell ref="S49:S51"/>
    <mergeCell ref="R52:R55"/>
    <mergeCell ref="S52:S55"/>
    <mergeCell ref="S16:S18"/>
    <mergeCell ref="R40:R42"/>
    <mergeCell ref="S40:S42"/>
    <mergeCell ref="R43:R45"/>
    <mergeCell ref="S43:S45"/>
    <mergeCell ref="S19:S21"/>
    <mergeCell ref="R31:R33"/>
    <mergeCell ref="S31:S33"/>
    <mergeCell ref="R34:R36"/>
    <mergeCell ref="S34:S36"/>
    <mergeCell ref="R37:R39"/>
    <mergeCell ref="S37:S39"/>
    <mergeCell ref="R22:R24"/>
    <mergeCell ref="S22:S24"/>
    <mergeCell ref="R25:R27"/>
    <mergeCell ref="S25:S27"/>
    <mergeCell ref="R28:R30"/>
    <mergeCell ref="S28:S30"/>
  </mergeCells>
  <phoneticPr fontId="32" type="noConversion"/>
  <conditionalFormatting sqref="W23:W36 W7:AA18">
    <cfRule type="cellIs" dxfId="5" priority="40" operator="equal">
      <formula>0</formula>
    </cfRule>
  </conditionalFormatting>
  <conditionalFormatting sqref="G6 G83:G91">
    <cfRule type="cellIs" dxfId="4" priority="65" operator="equal">
      <formula>$G$11</formula>
    </cfRule>
    <cfRule type="cellIs" dxfId="3" priority="66" operator="equal">
      <formula>#REF!</formula>
    </cfRule>
  </conditionalFormatting>
  <conditionalFormatting sqref="W2">
    <cfRule type="cellIs" dxfId="2" priority="3" operator="equal">
      <formula>0</formula>
    </cfRule>
  </conditionalFormatting>
  <conditionalFormatting sqref="R7:T52 R54:T82">
    <cfRule type="cellIs" dxfId="1" priority="2" operator="equal">
      <formula>"x"</formula>
    </cfRule>
  </conditionalFormatting>
  <conditionalFormatting sqref="R53:T53">
    <cfRule type="cellIs" dxfId="0" priority="1" operator="equal">
      <formula>"x"</formula>
    </cfRule>
  </conditionalFormatting>
  <pageMargins left="0.19685039370078741" right="0.19685039370078741" top="0.74803149606299213" bottom="0.74803149606299213" header="0.31496062992125984" footer="0.31496062992125984"/>
  <pageSetup paperSize="258" scale="60" orientation="landscape" horizontalDpi="4294967292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Gudang!$R$39:$R$42</xm:f>
          </x14:formula1>
          <xm:sqref>I7:I82</xm:sqref>
        </x14:dataValidation>
        <x14:dataValidation type="list" allowBlank="1" showInputMessage="1" showErrorMessage="1" error="MATKUL Tidak Terdaftar" xr:uid="{00000000-0002-0000-0100-000001000000}">
          <x14:formula1>
            <xm:f>Gudang!$E$4:$E$47</xm:f>
          </x14:formula1>
          <xm:sqref>F7:F82</xm:sqref>
        </x14:dataValidation>
        <x14:dataValidation type="list" allowBlank="1" showInputMessage="1" showErrorMessage="1" error="Nama Dosen tidak ada di DATABASE" xr:uid="{00000000-0002-0000-0100-000002000000}">
          <x14:formula1>
            <xm:f>Gudang!$B$3:$B$17</xm:f>
          </x14:formula1>
          <xm:sqref>J7:L82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7CF14-F384-4D12-B926-67F5F4E3EB25}">
  <dimension ref="A1:M41"/>
  <sheetViews>
    <sheetView topLeftCell="A28" workbookViewId="0">
      <selection activeCell="H41" sqref="H41"/>
    </sheetView>
  </sheetViews>
  <sheetFormatPr defaultRowHeight="15" x14ac:dyDescent="0.25"/>
  <cols>
    <col min="1" max="1" width="6.28515625" customWidth="1"/>
    <col min="2" max="2" width="11.140625" customWidth="1"/>
    <col min="3" max="3" width="10.140625" customWidth="1"/>
    <col min="4" max="4" width="9.7109375" customWidth="1"/>
    <col min="5" max="5" width="16.5703125" customWidth="1"/>
    <col min="8" max="8" width="36.42578125" customWidth="1"/>
    <col min="9" max="9" width="15" customWidth="1"/>
    <col min="11" max="11" width="11" customWidth="1"/>
    <col min="12" max="13" width="9.140625" style="204"/>
  </cols>
  <sheetData>
    <row r="1" spans="1:13" x14ac:dyDescent="0.25">
      <c r="A1" s="216" t="s">
        <v>188</v>
      </c>
      <c r="B1" s="216"/>
      <c r="C1" s="216"/>
      <c r="D1" s="216"/>
      <c r="E1" s="216"/>
      <c r="H1" s="90" t="s">
        <v>49</v>
      </c>
      <c r="I1" s="90" t="s">
        <v>50</v>
      </c>
      <c r="J1" s="90" t="s">
        <v>7</v>
      </c>
      <c r="K1" s="90" t="s">
        <v>76</v>
      </c>
      <c r="L1" s="217" t="s">
        <v>185</v>
      </c>
      <c r="M1" s="217"/>
    </row>
    <row r="2" spans="1:13" x14ac:dyDescent="0.25">
      <c r="A2" s="206" t="s">
        <v>140</v>
      </c>
      <c r="B2" s="206" t="s">
        <v>184</v>
      </c>
      <c r="C2" s="206" t="s">
        <v>185</v>
      </c>
      <c r="D2" s="206" t="s">
        <v>186</v>
      </c>
      <c r="E2" s="206" t="s">
        <v>187</v>
      </c>
      <c r="H2" s="116" t="s">
        <v>168</v>
      </c>
      <c r="I2" s="116" t="s">
        <v>89</v>
      </c>
      <c r="J2" s="116"/>
      <c r="K2" s="116"/>
    </row>
    <row r="3" spans="1:13" x14ac:dyDescent="0.25">
      <c r="A3" s="205">
        <v>1</v>
      </c>
      <c r="B3" s="205">
        <v>2020</v>
      </c>
      <c r="C3" s="205" t="s">
        <v>14</v>
      </c>
      <c r="D3" s="205">
        <v>51</v>
      </c>
      <c r="E3" s="205">
        <v>108</v>
      </c>
      <c r="H3" s="199" t="s">
        <v>90</v>
      </c>
      <c r="I3" s="116" t="s">
        <v>145</v>
      </c>
      <c r="J3" s="117">
        <v>2</v>
      </c>
      <c r="K3" s="117">
        <v>2</v>
      </c>
      <c r="L3" s="204" t="s">
        <v>14</v>
      </c>
      <c r="M3" s="204" t="s">
        <v>16</v>
      </c>
    </row>
    <row r="4" spans="1:13" ht="23.25" customHeight="1" x14ac:dyDescent="0.25">
      <c r="A4" s="205">
        <v>2</v>
      </c>
      <c r="B4" s="205"/>
      <c r="C4" s="205" t="s">
        <v>16</v>
      </c>
      <c r="D4" s="205">
        <v>50</v>
      </c>
      <c r="E4" s="205">
        <v>111</v>
      </c>
      <c r="H4" s="200" t="s">
        <v>91</v>
      </c>
      <c r="I4" s="133" t="s">
        <v>92</v>
      </c>
      <c r="J4" s="135">
        <v>2</v>
      </c>
      <c r="K4" s="135">
        <v>2</v>
      </c>
      <c r="L4" s="204" t="s">
        <v>14</v>
      </c>
      <c r="M4" s="204" t="s">
        <v>16</v>
      </c>
    </row>
    <row r="5" spans="1:13" ht="23.25" customHeight="1" x14ac:dyDescent="0.25">
      <c r="A5" s="205">
        <v>3</v>
      </c>
      <c r="B5" s="205">
        <v>2019</v>
      </c>
      <c r="C5" s="205" t="s">
        <v>14</v>
      </c>
      <c r="D5" s="205">
        <v>40</v>
      </c>
      <c r="E5" s="205">
        <v>205</v>
      </c>
      <c r="H5" s="200" t="s">
        <v>96</v>
      </c>
      <c r="I5" s="134" t="s">
        <v>171</v>
      </c>
      <c r="J5" s="135">
        <v>2</v>
      </c>
      <c r="K5" s="135">
        <v>2</v>
      </c>
      <c r="L5" s="204" t="s">
        <v>14</v>
      </c>
      <c r="M5" s="204" t="s">
        <v>16</v>
      </c>
    </row>
    <row r="6" spans="1:13" ht="23.25" customHeight="1" x14ac:dyDescent="0.25">
      <c r="A6" s="205">
        <v>4</v>
      </c>
      <c r="B6" s="205"/>
      <c r="C6" s="205" t="s">
        <v>16</v>
      </c>
      <c r="D6" s="205">
        <v>37</v>
      </c>
      <c r="E6" s="205">
        <v>111</v>
      </c>
      <c r="H6" s="200" t="s">
        <v>97</v>
      </c>
      <c r="I6" s="133" t="s">
        <v>93</v>
      </c>
      <c r="J6" s="135">
        <v>2</v>
      </c>
      <c r="K6" s="135">
        <v>2</v>
      </c>
      <c r="L6" s="204" t="s">
        <v>14</v>
      </c>
      <c r="M6" s="204" t="s">
        <v>16</v>
      </c>
    </row>
    <row r="7" spans="1:13" ht="23.25" customHeight="1" x14ac:dyDescent="0.25">
      <c r="A7" s="205">
        <v>5</v>
      </c>
      <c r="B7" s="205">
        <v>2018</v>
      </c>
      <c r="C7" s="205" t="s">
        <v>14</v>
      </c>
      <c r="D7" s="205">
        <v>45</v>
      </c>
      <c r="E7" s="205">
        <v>111</v>
      </c>
      <c r="H7" s="200" t="s">
        <v>170</v>
      </c>
      <c r="I7" s="133" t="s">
        <v>183</v>
      </c>
      <c r="J7" s="135">
        <v>2</v>
      </c>
      <c r="K7" s="135">
        <v>2</v>
      </c>
      <c r="L7" s="204" t="s">
        <v>14</v>
      </c>
      <c r="M7" s="204" t="s">
        <v>16</v>
      </c>
    </row>
    <row r="8" spans="1:13" ht="23.25" customHeight="1" x14ac:dyDescent="0.25">
      <c r="A8" s="205">
        <v>6</v>
      </c>
      <c r="B8" s="205"/>
      <c r="C8" s="205" t="s">
        <v>16</v>
      </c>
      <c r="D8" s="205">
        <v>41</v>
      </c>
      <c r="E8" s="205">
        <v>111</v>
      </c>
      <c r="H8" s="200" t="s">
        <v>172</v>
      </c>
      <c r="I8" s="133" t="s">
        <v>173</v>
      </c>
      <c r="J8" s="135">
        <v>3</v>
      </c>
      <c r="K8" s="135">
        <v>2</v>
      </c>
      <c r="L8" s="204" t="s">
        <v>14</v>
      </c>
      <c r="M8" s="204" t="s">
        <v>16</v>
      </c>
    </row>
    <row r="9" spans="1:13" ht="23.25" customHeight="1" x14ac:dyDescent="0.25">
      <c r="A9" s="205">
        <v>7</v>
      </c>
      <c r="B9" s="205"/>
      <c r="C9" s="205"/>
      <c r="D9" s="205"/>
      <c r="E9" s="205"/>
      <c r="H9" s="200" t="s">
        <v>174</v>
      </c>
      <c r="I9" s="133" t="s">
        <v>175</v>
      </c>
      <c r="J9" s="135">
        <v>2</v>
      </c>
      <c r="K9" s="135">
        <v>2</v>
      </c>
      <c r="L9" s="204" t="s">
        <v>14</v>
      </c>
      <c r="M9" s="204" t="s">
        <v>16</v>
      </c>
    </row>
    <row r="10" spans="1:13" ht="23.25" customHeight="1" x14ac:dyDescent="0.25">
      <c r="A10" s="205">
        <v>8</v>
      </c>
      <c r="B10" s="205"/>
      <c r="C10" s="205"/>
      <c r="D10" s="205"/>
      <c r="E10" s="205"/>
      <c r="H10" s="200" t="s">
        <v>176</v>
      </c>
      <c r="I10" s="133" t="s">
        <v>177</v>
      </c>
      <c r="J10" s="135">
        <v>3</v>
      </c>
      <c r="K10" s="135">
        <v>2</v>
      </c>
      <c r="L10" s="204" t="s">
        <v>14</v>
      </c>
      <c r="M10" s="204" t="s">
        <v>16</v>
      </c>
    </row>
    <row r="11" spans="1:13" ht="23.25" customHeight="1" x14ac:dyDescent="0.25">
      <c r="A11" s="205">
        <v>9</v>
      </c>
      <c r="B11" s="205"/>
      <c r="C11" s="205"/>
      <c r="D11" s="205"/>
      <c r="E11" s="205"/>
      <c r="H11" s="200" t="s">
        <v>98</v>
      </c>
      <c r="I11" s="133" t="s">
        <v>95</v>
      </c>
      <c r="J11" s="135">
        <v>2</v>
      </c>
      <c r="K11" s="135">
        <v>2</v>
      </c>
      <c r="L11" s="204" t="s">
        <v>14</v>
      </c>
      <c r="M11" s="204" t="s">
        <v>16</v>
      </c>
    </row>
    <row r="12" spans="1:13" ht="23.25" customHeight="1" x14ac:dyDescent="0.25">
      <c r="B12" s="204"/>
      <c r="C12" s="204"/>
      <c r="D12" s="204"/>
      <c r="E12" s="204"/>
      <c r="H12" s="200" t="s">
        <v>178</v>
      </c>
      <c r="I12" s="133" t="s">
        <v>94</v>
      </c>
      <c r="J12" s="135">
        <v>2</v>
      </c>
      <c r="K12" s="135">
        <v>2</v>
      </c>
      <c r="L12" s="204" t="s">
        <v>14</v>
      </c>
      <c r="M12" s="204" t="s">
        <v>16</v>
      </c>
    </row>
    <row r="13" spans="1:13" ht="23.25" customHeight="1" x14ac:dyDescent="0.25">
      <c r="H13" s="116" t="s">
        <v>167</v>
      </c>
      <c r="I13" s="116" t="s">
        <v>108</v>
      </c>
      <c r="J13" s="117"/>
      <c r="K13" s="117"/>
    </row>
    <row r="14" spans="1:13" ht="23.25" customHeight="1" x14ac:dyDescent="0.25">
      <c r="H14" s="197" t="s">
        <v>100</v>
      </c>
      <c r="I14" s="136" t="s">
        <v>99</v>
      </c>
      <c r="J14" s="137">
        <v>2</v>
      </c>
      <c r="K14" s="137">
        <v>4</v>
      </c>
      <c r="L14" s="204" t="s">
        <v>14</v>
      </c>
      <c r="M14" s="204" t="s">
        <v>16</v>
      </c>
    </row>
    <row r="15" spans="1:13" ht="23.25" customHeight="1" x14ac:dyDescent="0.25">
      <c r="H15" s="197" t="s">
        <v>102</v>
      </c>
      <c r="I15" s="136" t="s">
        <v>101</v>
      </c>
      <c r="J15" s="137">
        <v>2</v>
      </c>
      <c r="K15" s="137">
        <v>4</v>
      </c>
      <c r="L15" s="204" t="s">
        <v>14</v>
      </c>
      <c r="M15" s="204" t="s">
        <v>16</v>
      </c>
    </row>
    <row r="16" spans="1:13" x14ac:dyDescent="0.25">
      <c r="H16" s="198" t="s">
        <v>104</v>
      </c>
      <c r="I16" s="134" t="s">
        <v>103</v>
      </c>
      <c r="J16" s="137">
        <v>2</v>
      </c>
      <c r="K16" s="137">
        <v>4</v>
      </c>
      <c r="L16" s="204" t="s">
        <v>14</v>
      </c>
      <c r="M16" s="204" t="s">
        <v>16</v>
      </c>
    </row>
    <row r="17" spans="8:13" x14ac:dyDescent="0.25">
      <c r="H17" s="198" t="s">
        <v>106</v>
      </c>
      <c r="I17" s="134" t="s">
        <v>105</v>
      </c>
      <c r="J17" s="137">
        <v>2</v>
      </c>
      <c r="K17" s="137">
        <v>4</v>
      </c>
      <c r="L17" s="204" t="s">
        <v>14</v>
      </c>
      <c r="M17" s="204" t="s">
        <v>16</v>
      </c>
    </row>
    <row r="18" spans="8:13" x14ac:dyDescent="0.25">
      <c r="H18" s="198" t="s">
        <v>130</v>
      </c>
      <c r="I18" s="134" t="s">
        <v>166</v>
      </c>
      <c r="J18" s="137">
        <v>2</v>
      </c>
      <c r="K18" s="137">
        <v>4</v>
      </c>
      <c r="L18" s="204" t="s">
        <v>14</v>
      </c>
      <c r="M18" s="204" t="s">
        <v>16</v>
      </c>
    </row>
    <row r="19" spans="8:13" x14ac:dyDescent="0.25">
      <c r="H19" s="198" t="s">
        <v>107</v>
      </c>
      <c r="I19" s="134" t="s">
        <v>161</v>
      </c>
      <c r="J19" s="137">
        <v>2</v>
      </c>
      <c r="K19" s="137">
        <v>4</v>
      </c>
      <c r="L19" s="204" t="s">
        <v>14</v>
      </c>
      <c r="M19" s="204" t="s">
        <v>16</v>
      </c>
    </row>
    <row r="20" spans="8:13" x14ac:dyDescent="0.25">
      <c r="H20" s="198" t="s">
        <v>111</v>
      </c>
      <c r="I20" s="134" t="s">
        <v>125</v>
      </c>
      <c r="J20" s="137">
        <v>2</v>
      </c>
      <c r="K20" s="137">
        <v>4</v>
      </c>
      <c r="L20" s="204" t="s">
        <v>14</v>
      </c>
      <c r="M20" s="204" t="s">
        <v>16</v>
      </c>
    </row>
    <row r="21" spans="8:13" x14ac:dyDescent="0.25">
      <c r="H21" s="198" t="s">
        <v>112</v>
      </c>
      <c r="I21" s="134" t="s">
        <v>162</v>
      </c>
      <c r="J21" s="137">
        <v>3</v>
      </c>
      <c r="K21" s="137">
        <v>4</v>
      </c>
      <c r="L21" s="204" t="s">
        <v>14</v>
      </c>
      <c r="M21" s="204" t="s">
        <v>16</v>
      </c>
    </row>
    <row r="22" spans="8:13" x14ac:dyDescent="0.25">
      <c r="H22" s="198" t="s">
        <v>113</v>
      </c>
      <c r="I22" s="134" t="s">
        <v>163</v>
      </c>
      <c r="J22" s="137">
        <v>2</v>
      </c>
      <c r="K22" s="137">
        <v>4</v>
      </c>
      <c r="L22" s="204" t="s">
        <v>14</v>
      </c>
      <c r="M22" s="204" t="s">
        <v>16</v>
      </c>
    </row>
    <row r="23" spans="8:13" x14ac:dyDescent="0.25">
      <c r="H23" s="198" t="s">
        <v>114</v>
      </c>
      <c r="I23" s="134" t="s">
        <v>109</v>
      </c>
      <c r="J23" s="137">
        <v>2</v>
      </c>
      <c r="K23" s="137">
        <v>4</v>
      </c>
      <c r="L23" s="204" t="s">
        <v>189</v>
      </c>
    </row>
    <row r="24" spans="8:13" x14ac:dyDescent="0.25">
      <c r="H24" s="198" t="s">
        <v>164</v>
      </c>
      <c r="I24" s="134" t="s">
        <v>165</v>
      </c>
      <c r="J24" s="137">
        <v>2</v>
      </c>
      <c r="K24" s="137">
        <v>4</v>
      </c>
      <c r="L24" s="204" t="s">
        <v>189</v>
      </c>
    </row>
    <row r="25" spans="8:13" x14ac:dyDescent="0.25">
      <c r="H25" s="198" t="s">
        <v>115</v>
      </c>
      <c r="I25" s="134" t="s">
        <v>110</v>
      </c>
      <c r="J25" s="137">
        <v>2</v>
      </c>
      <c r="K25" s="137">
        <v>4</v>
      </c>
      <c r="L25" s="204" t="s">
        <v>189</v>
      </c>
    </row>
    <row r="26" spans="8:13" x14ac:dyDescent="0.25">
      <c r="H26" s="116" t="s">
        <v>169</v>
      </c>
      <c r="I26" s="116" t="s">
        <v>116</v>
      </c>
      <c r="J26" s="117"/>
      <c r="K26" s="117"/>
    </row>
    <row r="27" spans="8:13" x14ac:dyDescent="0.25">
      <c r="H27" s="201" t="s">
        <v>128</v>
      </c>
      <c r="I27" s="201" t="s">
        <v>117</v>
      </c>
      <c r="J27" s="202">
        <v>1</v>
      </c>
      <c r="K27" s="202">
        <v>6</v>
      </c>
      <c r="L27" s="204" t="s">
        <v>190</v>
      </c>
    </row>
    <row r="28" spans="8:13" x14ac:dyDescent="0.25">
      <c r="H28" s="201" t="s">
        <v>129</v>
      </c>
      <c r="I28" s="201" t="s">
        <v>118</v>
      </c>
      <c r="J28" s="202">
        <v>3</v>
      </c>
      <c r="K28" s="202">
        <v>6</v>
      </c>
      <c r="L28" s="204" t="s">
        <v>14</v>
      </c>
      <c r="M28" s="204" t="s">
        <v>16</v>
      </c>
    </row>
    <row r="29" spans="8:13" x14ac:dyDescent="0.25">
      <c r="H29" s="201" t="s">
        <v>130</v>
      </c>
      <c r="I29" s="201" t="s">
        <v>119</v>
      </c>
      <c r="J29" s="202">
        <v>2</v>
      </c>
      <c r="K29" s="202">
        <v>6</v>
      </c>
      <c r="L29" s="204" t="s">
        <v>14</v>
      </c>
      <c r="M29" s="204" t="s">
        <v>16</v>
      </c>
    </row>
    <row r="30" spans="8:13" x14ac:dyDescent="0.25">
      <c r="H30" s="201" t="s">
        <v>131</v>
      </c>
      <c r="I30" s="201" t="s">
        <v>120</v>
      </c>
      <c r="J30" s="202">
        <v>2</v>
      </c>
      <c r="K30" s="202">
        <v>6</v>
      </c>
      <c r="L30" s="204" t="s">
        <v>14</v>
      </c>
      <c r="M30" s="204" t="s">
        <v>16</v>
      </c>
    </row>
    <row r="31" spans="8:13" x14ac:dyDescent="0.25">
      <c r="H31" s="201" t="s">
        <v>132</v>
      </c>
      <c r="I31" s="201" t="s">
        <v>121</v>
      </c>
      <c r="J31" s="202">
        <v>3</v>
      </c>
      <c r="K31" s="202">
        <v>6</v>
      </c>
      <c r="L31" s="204" t="s">
        <v>14</v>
      </c>
      <c r="M31" s="204" t="s">
        <v>16</v>
      </c>
    </row>
    <row r="32" spans="8:13" x14ac:dyDescent="0.25">
      <c r="H32" s="201" t="s">
        <v>133</v>
      </c>
      <c r="I32" s="201" t="s">
        <v>122</v>
      </c>
      <c r="J32" s="202">
        <v>2</v>
      </c>
      <c r="K32" s="202">
        <v>6</v>
      </c>
      <c r="L32" s="204" t="s">
        <v>14</v>
      </c>
      <c r="M32" s="204" t="s">
        <v>16</v>
      </c>
    </row>
    <row r="33" spans="8:13" x14ac:dyDescent="0.25">
      <c r="H33" s="201" t="s">
        <v>134</v>
      </c>
      <c r="I33" s="201" t="s">
        <v>123</v>
      </c>
      <c r="J33" s="202">
        <v>2</v>
      </c>
      <c r="K33" s="202">
        <v>6</v>
      </c>
      <c r="L33" s="204" t="s">
        <v>14</v>
      </c>
      <c r="M33" s="204" t="s">
        <v>16</v>
      </c>
    </row>
    <row r="34" spans="8:13" x14ac:dyDescent="0.25">
      <c r="H34" s="201" t="s">
        <v>135</v>
      </c>
      <c r="I34" s="201" t="s">
        <v>124</v>
      </c>
      <c r="J34" s="202">
        <v>2</v>
      </c>
      <c r="K34" s="202">
        <v>6</v>
      </c>
      <c r="L34" s="204" t="s">
        <v>14</v>
      </c>
      <c r="M34" s="204" t="s">
        <v>16</v>
      </c>
    </row>
    <row r="35" spans="8:13" x14ac:dyDescent="0.25">
      <c r="H35" s="201" t="s">
        <v>136</v>
      </c>
      <c r="I35" s="201" t="s">
        <v>125</v>
      </c>
      <c r="J35" s="202">
        <v>2</v>
      </c>
      <c r="K35" s="202">
        <v>6</v>
      </c>
      <c r="L35" s="204" t="s">
        <v>190</v>
      </c>
    </row>
    <row r="36" spans="8:13" x14ac:dyDescent="0.25">
      <c r="H36" s="201" t="s">
        <v>137</v>
      </c>
      <c r="I36" s="201" t="s">
        <v>126</v>
      </c>
      <c r="J36" s="202">
        <v>2</v>
      </c>
      <c r="K36" s="202">
        <v>6</v>
      </c>
      <c r="L36" s="204" t="s">
        <v>189</v>
      </c>
    </row>
    <row r="37" spans="8:13" x14ac:dyDescent="0.25">
      <c r="H37" s="201" t="s">
        <v>138</v>
      </c>
      <c r="I37" s="201" t="s">
        <v>127</v>
      </c>
      <c r="J37" s="202">
        <v>2</v>
      </c>
      <c r="K37" s="202">
        <v>6</v>
      </c>
      <c r="L37" s="204" t="s">
        <v>189</v>
      </c>
    </row>
    <row r="38" spans="8:13" x14ac:dyDescent="0.25">
      <c r="H38" s="116"/>
      <c r="I38" s="116"/>
      <c r="J38" s="117"/>
      <c r="K38" s="117"/>
    </row>
    <row r="39" spans="8:13" x14ac:dyDescent="0.25">
      <c r="H39" s="116" t="s">
        <v>180</v>
      </c>
      <c r="I39" s="116" t="s">
        <v>139</v>
      </c>
      <c r="J39" s="117"/>
      <c r="K39" s="117"/>
    </row>
    <row r="40" spans="8:13" x14ac:dyDescent="0.25">
      <c r="H40" s="116" t="s">
        <v>75</v>
      </c>
      <c r="I40" s="116" t="s">
        <v>74</v>
      </c>
      <c r="J40" s="117">
        <v>6</v>
      </c>
      <c r="K40" s="117">
        <v>7</v>
      </c>
    </row>
    <row r="41" spans="8:13" x14ac:dyDescent="0.25">
      <c r="H41" s="116"/>
    </row>
  </sheetData>
  <mergeCells count="2">
    <mergeCell ref="A1:E1"/>
    <mergeCell ref="L1:M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U52"/>
  <sheetViews>
    <sheetView workbookViewId="0">
      <pane xSplit="1" ySplit="2" topLeftCell="B18" activePane="bottomRight" state="frozen"/>
      <selection pane="topRight" activeCell="B1" sqref="B1"/>
      <selection pane="bottomLeft" activeCell="A3" sqref="A3"/>
      <selection pane="bottomRight" activeCell="F30" sqref="F30"/>
    </sheetView>
  </sheetViews>
  <sheetFormatPr defaultColWidth="9.140625" defaultRowHeight="17.25" customHeight="1" x14ac:dyDescent="0.25"/>
  <cols>
    <col min="1" max="1" width="9.140625" style="88"/>
    <col min="2" max="2" width="26.42578125" style="88" customWidth="1"/>
    <col min="3" max="3" width="3.7109375" style="88" customWidth="1"/>
    <col min="4" max="4" width="17" style="88" customWidth="1"/>
    <col min="5" max="5" width="51.28515625" style="88" customWidth="1"/>
    <col min="6" max="6" width="15" style="88" customWidth="1"/>
    <col min="7" max="9" width="6.28515625" style="88" customWidth="1"/>
    <col min="10" max="11" width="9.140625" style="88"/>
    <col min="12" max="12" width="17" style="88" customWidth="1"/>
    <col min="13" max="20" width="9.140625" style="88"/>
    <col min="21" max="21" width="16.42578125" style="88" customWidth="1"/>
    <col min="22" max="16384" width="9.140625" style="88"/>
  </cols>
  <sheetData>
    <row r="2" spans="1:8" ht="17.25" customHeight="1" x14ac:dyDescent="0.25">
      <c r="B2" s="90" t="s">
        <v>48</v>
      </c>
      <c r="E2" s="90" t="s">
        <v>49</v>
      </c>
      <c r="F2" s="90" t="s">
        <v>50</v>
      </c>
      <c r="G2" s="90" t="s">
        <v>7</v>
      </c>
      <c r="H2" s="90" t="s">
        <v>76</v>
      </c>
    </row>
    <row r="3" spans="1:8" ht="17.25" customHeight="1" x14ac:dyDescent="0.25">
      <c r="A3" s="89">
        <v>1</v>
      </c>
      <c r="B3" s="186" t="s">
        <v>156</v>
      </c>
      <c r="D3" s="91"/>
      <c r="E3" s="116" t="s">
        <v>168</v>
      </c>
      <c r="F3" s="116" t="s">
        <v>89</v>
      </c>
      <c r="G3" s="116"/>
      <c r="H3" s="116"/>
    </row>
    <row r="4" spans="1:8" ht="17.25" customHeight="1" x14ac:dyDescent="0.25">
      <c r="A4" s="89">
        <v>2</v>
      </c>
      <c r="B4" s="187" t="s">
        <v>69</v>
      </c>
      <c r="D4" s="91"/>
      <c r="E4" s="199" t="s">
        <v>90</v>
      </c>
      <c r="F4" s="116" t="s">
        <v>145</v>
      </c>
      <c r="G4" s="117">
        <v>2</v>
      </c>
      <c r="H4" s="117">
        <v>2</v>
      </c>
    </row>
    <row r="5" spans="1:8" ht="17.25" customHeight="1" x14ac:dyDescent="0.25">
      <c r="A5" s="89">
        <v>3</v>
      </c>
      <c r="B5" s="97" t="s">
        <v>70</v>
      </c>
      <c r="D5" s="91"/>
      <c r="E5" s="200" t="s">
        <v>91</v>
      </c>
      <c r="F5" s="133" t="s">
        <v>92</v>
      </c>
      <c r="G5" s="135">
        <v>2</v>
      </c>
      <c r="H5" s="135">
        <v>2</v>
      </c>
    </row>
    <row r="6" spans="1:8" ht="17.25" customHeight="1" x14ac:dyDescent="0.25">
      <c r="A6" s="89">
        <v>4</v>
      </c>
      <c r="B6" s="188" t="s">
        <v>65</v>
      </c>
      <c r="D6" s="91"/>
      <c r="E6" s="200" t="s">
        <v>96</v>
      </c>
      <c r="F6" s="134" t="s">
        <v>171</v>
      </c>
      <c r="G6" s="135">
        <v>2</v>
      </c>
      <c r="H6" s="135">
        <v>2</v>
      </c>
    </row>
    <row r="7" spans="1:8" ht="17.25" customHeight="1" x14ac:dyDescent="0.25">
      <c r="A7" s="89">
        <v>5</v>
      </c>
      <c r="B7" s="189" t="s">
        <v>66</v>
      </c>
      <c r="D7" s="91"/>
      <c r="E7" s="200" t="s">
        <v>97</v>
      </c>
      <c r="F7" s="133" t="s">
        <v>93</v>
      </c>
      <c r="G7" s="135">
        <v>2</v>
      </c>
      <c r="H7" s="135">
        <v>2</v>
      </c>
    </row>
    <row r="8" spans="1:8" ht="17.25" customHeight="1" x14ac:dyDescent="0.25">
      <c r="A8" s="89">
        <v>6</v>
      </c>
      <c r="B8" s="190" t="s">
        <v>71</v>
      </c>
      <c r="D8" s="91"/>
      <c r="E8" s="200" t="s">
        <v>170</v>
      </c>
      <c r="F8" s="133" t="s">
        <v>183</v>
      </c>
      <c r="G8" s="135">
        <v>2</v>
      </c>
      <c r="H8" s="135">
        <v>2</v>
      </c>
    </row>
    <row r="9" spans="1:8" ht="27" customHeight="1" x14ac:dyDescent="0.25">
      <c r="A9" s="89">
        <v>7</v>
      </c>
      <c r="B9" s="191" t="s">
        <v>73</v>
      </c>
      <c r="D9" s="91"/>
      <c r="E9" s="200" t="s">
        <v>172</v>
      </c>
      <c r="F9" s="133" t="s">
        <v>173</v>
      </c>
      <c r="G9" s="135">
        <v>3</v>
      </c>
      <c r="H9" s="135">
        <v>2</v>
      </c>
    </row>
    <row r="10" spans="1:8" ht="17.25" customHeight="1" x14ac:dyDescent="0.25">
      <c r="A10" s="89">
        <v>8</v>
      </c>
      <c r="B10" s="192" t="s">
        <v>67</v>
      </c>
      <c r="D10" s="91"/>
      <c r="E10" s="200" t="s">
        <v>174</v>
      </c>
      <c r="F10" s="133" t="s">
        <v>175</v>
      </c>
      <c r="G10" s="135">
        <v>2</v>
      </c>
      <c r="H10" s="135">
        <v>2</v>
      </c>
    </row>
    <row r="11" spans="1:8" ht="17.25" customHeight="1" x14ac:dyDescent="0.25">
      <c r="A11" s="89">
        <v>9</v>
      </c>
      <c r="B11" s="193" t="s">
        <v>63</v>
      </c>
      <c r="D11" s="91"/>
      <c r="E11" s="200" t="s">
        <v>176</v>
      </c>
      <c r="F11" s="133" t="s">
        <v>177</v>
      </c>
      <c r="G11" s="135">
        <v>3</v>
      </c>
      <c r="H11" s="135">
        <v>2</v>
      </c>
    </row>
    <row r="12" spans="1:8" ht="17.25" customHeight="1" x14ac:dyDescent="0.25">
      <c r="A12" s="89">
        <v>10</v>
      </c>
      <c r="B12" s="194" t="s">
        <v>68</v>
      </c>
      <c r="D12" s="91"/>
      <c r="E12" s="200" t="s">
        <v>98</v>
      </c>
      <c r="F12" s="133" t="s">
        <v>95</v>
      </c>
      <c r="G12" s="135">
        <v>2</v>
      </c>
      <c r="H12" s="135">
        <v>2</v>
      </c>
    </row>
    <row r="13" spans="1:8" ht="17.25" customHeight="1" x14ac:dyDescent="0.25">
      <c r="A13" s="89">
        <v>11</v>
      </c>
      <c r="B13" s="195" t="s">
        <v>152</v>
      </c>
      <c r="D13" s="91"/>
      <c r="E13" s="200" t="s">
        <v>178</v>
      </c>
      <c r="F13" s="133" t="s">
        <v>94</v>
      </c>
      <c r="G13" s="135">
        <v>2</v>
      </c>
      <c r="H13" s="135">
        <v>2</v>
      </c>
    </row>
    <row r="14" spans="1:8" ht="17.25" customHeight="1" x14ac:dyDescent="0.25">
      <c r="A14" s="89">
        <v>12</v>
      </c>
      <c r="B14" s="196" t="s">
        <v>179</v>
      </c>
      <c r="D14" s="91"/>
      <c r="E14" s="116" t="s">
        <v>167</v>
      </c>
      <c r="F14" s="116" t="s">
        <v>108</v>
      </c>
      <c r="G14" s="117"/>
      <c r="H14" s="117"/>
    </row>
    <row r="15" spans="1:8" ht="17.25" customHeight="1" x14ac:dyDescent="0.25">
      <c r="D15" s="91"/>
      <c r="E15" s="197" t="s">
        <v>100</v>
      </c>
      <c r="F15" s="136" t="s">
        <v>99</v>
      </c>
      <c r="G15" s="137">
        <v>2</v>
      </c>
      <c r="H15" s="137">
        <v>4</v>
      </c>
    </row>
    <row r="16" spans="1:8" ht="17.25" customHeight="1" x14ac:dyDescent="0.25">
      <c r="A16" s="89">
        <v>13</v>
      </c>
      <c r="B16" s="97" t="s">
        <v>72</v>
      </c>
      <c r="D16" s="91"/>
      <c r="E16" s="197" t="s">
        <v>102</v>
      </c>
      <c r="F16" s="136" t="s">
        <v>101</v>
      </c>
      <c r="G16" s="137">
        <v>2</v>
      </c>
      <c r="H16" s="137">
        <v>4</v>
      </c>
    </row>
    <row r="17" spans="1:8" ht="17.25" customHeight="1" x14ac:dyDescent="0.25">
      <c r="A17" s="89">
        <v>14</v>
      </c>
      <c r="B17" s="97"/>
      <c r="D17" s="91"/>
      <c r="E17" s="198" t="s">
        <v>104</v>
      </c>
      <c r="F17" s="134" t="s">
        <v>103</v>
      </c>
      <c r="G17" s="137">
        <v>2</v>
      </c>
      <c r="H17" s="137">
        <v>4</v>
      </c>
    </row>
    <row r="18" spans="1:8" ht="17.25" customHeight="1" x14ac:dyDescent="0.25">
      <c r="D18" s="91"/>
      <c r="E18" s="198" t="s">
        <v>106</v>
      </c>
      <c r="F18" s="134" t="s">
        <v>105</v>
      </c>
      <c r="G18" s="137">
        <v>2</v>
      </c>
      <c r="H18" s="137">
        <v>4</v>
      </c>
    </row>
    <row r="19" spans="1:8" ht="17.25" customHeight="1" x14ac:dyDescent="0.25">
      <c r="D19" s="91"/>
      <c r="E19" s="198" t="s">
        <v>130</v>
      </c>
      <c r="F19" s="134" t="s">
        <v>166</v>
      </c>
      <c r="G19" s="137">
        <v>2</v>
      </c>
      <c r="H19" s="137">
        <v>4</v>
      </c>
    </row>
    <row r="20" spans="1:8" ht="17.25" customHeight="1" x14ac:dyDescent="0.25">
      <c r="D20" s="91"/>
      <c r="E20" s="198" t="s">
        <v>107</v>
      </c>
      <c r="F20" s="134" t="s">
        <v>161</v>
      </c>
      <c r="G20" s="137">
        <v>2</v>
      </c>
      <c r="H20" s="137">
        <v>4</v>
      </c>
    </row>
    <row r="21" spans="1:8" ht="17.25" customHeight="1" x14ac:dyDescent="0.25">
      <c r="D21" s="91"/>
      <c r="E21" s="198" t="s">
        <v>111</v>
      </c>
      <c r="F21" s="134" t="s">
        <v>125</v>
      </c>
      <c r="G21" s="137">
        <v>2</v>
      </c>
      <c r="H21" s="137">
        <v>4</v>
      </c>
    </row>
    <row r="22" spans="1:8" ht="17.25" customHeight="1" x14ac:dyDescent="0.25">
      <c r="D22" s="91"/>
      <c r="E22" s="198" t="s">
        <v>112</v>
      </c>
      <c r="F22" s="134" t="s">
        <v>162</v>
      </c>
      <c r="G22" s="137">
        <v>3</v>
      </c>
      <c r="H22" s="137">
        <v>4</v>
      </c>
    </row>
    <row r="23" spans="1:8" ht="17.25" customHeight="1" x14ac:dyDescent="0.25">
      <c r="D23" s="91"/>
      <c r="E23" s="198" t="s">
        <v>113</v>
      </c>
      <c r="F23" s="134" t="s">
        <v>163</v>
      </c>
      <c r="G23" s="137">
        <v>2</v>
      </c>
      <c r="H23" s="137">
        <v>4</v>
      </c>
    </row>
    <row r="24" spans="1:8" ht="17.25" customHeight="1" x14ac:dyDescent="0.25">
      <c r="D24" s="91"/>
      <c r="E24" s="198" t="s">
        <v>114</v>
      </c>
      <c r="F24" s="134" t="s">
        <v>109</v>
      </c>
      <c r="G24" s="137">
        <v>2</v>
      </c>
      <c r="H24" s="137">
        <v>4</v>
      </c>
    </row>
    <row r="25" spans="1:8" ht="17.25" customHeight="1" x14ac:dyDescent="0.25">
      <c r="D25" s="91"/>
      <c r="E25" s="198" t="s">
        <v>164</v>
      </c>
      <c r="F25" s="134" t="s">
        <v>165</v>
      </c>
      <c r="G25" s="137">
        <v>2</v>
      </c>
      <c r="H25" s="137">
        <v>4</v>
      </c>
    </row>
    <row r="26" spans="1:8" ht="17.25" customHeight="1" x14ac:dyDescent="0.25">
      <c r="D26" s="91"/>
      <c r="E26" s="198" t="s">
        <v>115</v>
      </c>
      <c r="F26" s="134" t="s">
        <v>110</v>
      </c>
      <c r="G26" s="137">
        <v>2</v>
      </c>
      <c r="H26" s="137">
        <v>4</v>
      </c>
    </row>
    <row r="27" spans="1:8" ht="17.25" customHeight="1" x14ac:dyDescent="0.25">
      <c r="D27" s="91"/>
      <c r="E27" s="116" t="s">
        <v>169</v>
      </c>
      <c r="F27" s="116" t="s">
        <v>116</v>
      </c>
      <c r="G27" s="117"/>
      <c r="H27" s="117"/>
    </row>
    <row r="28" spans="1:8" ht="17.25" customHeight="1" x14ac:dyDescent="0.25">
      <c r="D28" s="91"/>
      <c r="E28" s="201" t="s">
        <v>128</v>
      </c>
      <c r="F28" s="201" t="s">
        <v>117</v>
      </c>
      <c r="G28" s="202">
        <v>1</v>
      </c>
      <c r="H28" s="202">
        <v>6</v>
      </c>
    </row>
    <row r="29" spans="1:8" ht="17.25" customHeight="1" x14ac:dyDescent="0.25">
      <c r="D29" s="91"/>
      <c r="E29" s="201" t="s">
        <v>129</v>
      </c>
      <c r="F29" s="201" t="s">
        <v>118</v>
      </c>
      <c r="G29" s="202">
        <v>3</v>
      </c>
      <c r="H29" s="202">
        <v>6</v>
      </c>
    </row>
    <row r="30" spans="1:8" ht="17.25" customHeight="1" x14ac:dyDescent="0.25">
      <c r="D30" s="91"/>
      <c r="E30" s="201" t="s">
        <v>130</v>
      </c>
      <c r="F30" s="201" t="s">
        <v>119</v>
      </c>
      <c r="G30" s="202">
        <v>2</v>
      </c>
      <c r="H30" s="202">
        <v>6</v>
      </c>
    </row>
    <row r="31" spans="1:8" ht="17.25" customHeight="1" x14ac:dyDescent="0.25">
      <c r="D31" s="91"/>
      <c r="E31" s="201" t="s">
        <v>131</v>
      </c>
      <c r="F31" s="201" t="s">
        <v>120</v>
      </c>
      <c r="G31" s="202">
        <v>2</v>
      </c>
      <c r="H31" s="202">
        <v>6</v>
      </c>
    </row>
    <row r="32" spans="1:8" ht="17.25" customHeight="1" x14ac:dyDescent="0.25">
      <c r="D32" s="91"/>
      <c r="E32" s="201" t="s">
        <v>132</v>
      </c>
      <c r="F32" s="201" t="s">
        <v>121</v>
      </c>
      <c r="G32" s="202">
        <v>3</v>
      </c>
      <c r="H32" s="202">
        <v>6</v>
      </c>
    </row>
    <row r="33" spans="4:21" ht="17.25" customHeight="1" x14ac:dyDescent="0.25">
      <c r="D33" s="91"/>
      <c r="E33" s="201" t="s">
        <v>133</v>
      </c>
      <c r="F33" s="201" t="s">
        <v>122</v>
      </c>
      <c r="G33" s="202">
        <v>2</v>
      </c>
      <c r="H33" s="202">
        <v>6</v>
      </c>
    </row>
    <row r="34" spans="4:21" ht="17.25" customHeight="1" x14ac:dyDescent="0.25">
      <c r="D34" s="91"/>
      <c r="E34" s="201" t="s">
        <v>134</v>
      </c>
      <c r="F34" s="201" t="s">
        <v>123</v>
      </c>
      <c r="G34" s="202">
        <v>2</v>
      </c>
      <c r="H34" s="202">
        <v>6</v>
      </c>
    </row>
    <row r="35" spans="4:21" ht="17.25" customHeight="1" x14ac:dyDescent="0.25">
      <c r="D35" s="91"/>
      <c r="E35" s="201" t="s">
        <v>135</v>
      </c>
      <c r="F35" s="201" t="s">
        <v>124</v>
      </c>
      <c r="G35" s="202">
        <v>2</v>
      </c>
      <c r="H35" s="202">
        <v>6</v>
      </c>
    </row>
    <row r="36" spans="4:21" ht="17.25" customHeight="1" x14ac:dyDescent="0.25">
      <c r="D36" s="91"/>
      <c r="E36" s="201" t="s">
        <v>136</v>
      </c>
      <c r="F36" s="201" t="s">
        <v>125</v>
      </c>
      <c r="G36" s="202">
        <v>2</v>
      </c>
      <c r="H36" s="202">
        <v>6</v>
      </c>
    </row>
    <row r="37" spans="4:21" ht="17.25" customHeight="1" x14ac:dyDescent="0.25">
      <c r="D37" s="91"/>
      <c r="E37" s="201" t="s">
        <v>137</v>
      </c>
      <c r="F37" s="201" t="s">
        <v>126</v>
      </c>
      <c r="G37" s="202">
        <v>2</v>
      </c>
      <c r="H37" s="202">
        <v>6</v>
      </c>
    </row>
    <row r="38" spans="4:21" ht="17.25" customHeight="1" x14ac:dyDescent="0.25">
      <c r="D38" s="91"/>
      <c r="E38" s="201" t="s">
        <v>138</v>
      </c>
      <c r="F38" s="201" t="s">
        <v>127</v>
      </c>
      <c r="G38" s="202">
        <v>2</v>
      </c>
      <c r="H38" s="202">
        <v>6</v>
      </c>
      <c r="P38" s="104" t="s">
        <v>7</v>
      </c>
      <c r="Q38" s="104" t="s">
        <v>8</v>
      </c>
      <c r="R38" s="104" t="s">
        <v>9</v>
      </c>
      <c r="T38" s="218" t="s">
        <v>43</v>
      </c>
      <c r="U38" s="218"/>
    </row>
    <row r="39" spans="4:21" ht="17.25" customHeight="1" x14ac:dyDescent="0.25">
      <c r="D39" s="91"/>
      <c r="E39" s="116"/>
      <c r="F39" s="116"/>
      <c r="G39" s="117"/>
      <c r="H39" s="117"/>
      <c r="P39" s="105">
        <v>2</v>
      </c>
      <c r="Q39" s="105">
        <v>1</v>
      </c>
      <c r="R39" s="105" t="s">
        <v>14</v>
      </c>
      <c r="T39" s="118" t="s">
        <v>35</v>
      </c>
      <c r="U39" s="119" t="s">
        <v>13</v>
      </c>
    </row>
    <row r="40" spans="4:21" ht="17.25" customHeight="1" x14ac:dyDescent="0.25">
      <c r="D40" s="91"/>
      <c r="E40" s="116" t="s">
        <v>180</v>
      </c>
      <c r="F40" s="116" t="s">
        <v>139</v>
      </c>
      <c r="G40" s="117"/>
      <c r="H40" s="117"/>
      <c r="P40" s="105">
        <v>3</v>
      </c>
      <c r="Q40" s="105">
        <v>3</v>
      </c>
      <c r="R40" s="105" t="s">
        <v>16</v>
      </c>
      <c r="T40" s="118" t="s">
        <v>36</v>
      </c>
      <c r="U40" s="119" t="s">
        <v>15</v>
      </c>
    </row>
    <row r="41" spans="4:21" ht="17.25" customHeight="1" x14ac:dyDescent="0.25">
      <c r="D41" s="91"/>
      <c r="E41" s="116" t="s">
        <v>75</v>
      </c>
      <c r="F41" s="116" t="s">
        <v>74</v>
      </c>
      <c r="G41" s="117">
        <v>6</v>
      </c>
      <c r="H41" s="117">
        <v>7</v>
      </c>
      <c r="P41" s="105">
        <v>6</v>
      </c>
      <c r="Q41" s="105">
        <v>5</v>
      </c>
      <c r="R41" s="105" t="s">
        <v>88</v>
      </c>
      <c r="T41" s="118" t="s">
        <v>37</v>
      </c>
      <c r="U41" s="119" t="s">
        <v>18</v>
      </c>
    </row>
    <row r="42" spans="4:21" ht="17.25" customHeight="1" x14ac:dyDescent="0.25">
      <c r="D42" s="91"/>
      <c r="P42" s="105"/>
      <c r="Q42" s="105">
        <v>7</v>
      </c>
      <c r="R42" s="105"/>
      <c r="T42" s="118" t="s">
        <v>38</v>
      </c>
      <c r="U42" s="119" t="s">
        <v>22</v>
      </c>
    </row>
    <row r="43" spans="4:21" ht="17.25" customHeight="1" x14ac:dyDescent="0.25">
      <c r="D43" s="91"/>
      <c r="T43" s="118" t="s">
        <v>39</v>
      </c>
      <c r="U43" s="119" t="s">
        <v>53</v>
      </c>
    </row>
    <row r="44" spans="4:21" ht="17.25" customHeight="1" x14ac:dyDescent="0.25">
      <c r="D44" s="91"/>
      <c r="E44" s="138"/>
      <c r="F44" s="138"/>
      <c r="G44" s="139"/>
      <c r="H44" s="139"/>
      <c r="T44" s="118" t="s">
        <v>40</v>
      </c>
      <c r="U44" s="119" t="s">
        <v>54</v>
      </c>
    </row>
    <row r="45" spans="4:21" ht="17.25" customHeight="1" x14ac:dyDescent="0.25">
      <c r="D45" s="91"/>
      <c r="E45" s="138"/>
      <c r="F45" s="138"/>
      <c r="G45" s="139"/>
      <c r="H45" s="139"/>
      <c r="T45" s="118" t="s">
        <v>41</v>
      </c>
      <c r="U45" s="119" t="s">
        <v>55</v>
      </c>
    </row>
    <row r="46" spans="4:21" ht="17.25" customHeight="1" x14ac:dyDescent="0.25">
      <c r="D46" s="91"/>
      <c r="E46" s="138"/>
      <c r="F46" s="138"/>
      <c r="G46" s="139"/>
      <c r="H46" s="139"/>
      <c r="T46" s="118" t="s">
        <v>42</v>
      </c>
      <c r="U46" s="119" t="s">
        <v>56</v>
      </c>
    </row>
    <row r="47" spans="4:21" ht="17.25" customHeight="1" x14ac:dyDescent="0.25">
      <c r="D47" s="91"/>
      <c r="E47" s="138"/>
      <c r="F47" s="138"/>
      <c r="G47" s="139"/>
      <c r="H47" s="139"/>
      <c r="T47" s="120" t="s">
        <v>84</v>
      </c>
      <c r="U47" s="121" t="s">
        <v>77</v>
      </c>
    </row>
    <row r="48" spans="4:21" ht="17.25" customHeight="1" x14ac:dyDescent="0.25">
      <c r="T48" s="120" t="s">
        <v>83</v>
      </c>
      <c r="U48" s="121" t="s">
        <v>78</v>
      </c>
    </row>
    <row r="49" spans="20:21" ht="17.25" customHeight="1" x14ac:dyDescent="0.25">
      <c r="T49" s="118" t="s">
        <v>51</v>
      </c>
      <c r="U49" s="119" t="s">
        <v>57</v>
      </c>
    </row>
    <row r="50" spans="20:21" ht="17.25" customHeight="1" x14ac:dyDescent="0.25">
      <c r="T50" s="118" t="s">
        <v>52</v>
      </c>
      <c r="U50" s="119" t="s">
        <v>58</v>
      </c>
    </row>
    <row r="51" spans="20:21" ht="17.25" customHeight="1" x14ac:dyDescent="0.25">
      <c r="T51" s="120" t="s">
        <v>79</v>
      </c>
      <c r="U51" s="121" t="s">
        <v>81</v>
      </c>
    </row>
    <row r="52" spans="20:21" ht="17.25" customHeight="1" x14ac:dyDescent="0.25">
      <c r="T52" s="120" t="s">
        <v>80</v>
      </c>
      <c r="U52" s="121" t="s">
        <v>82</v>
      </c>
    </row>
  </sheetData>
  <sortState xmlns:xlrd2="http://schemas.microsoft.com/office/spreadsheetml/2017/richdata2" ref="B4:B49">
    <sortCondition ref="B4"/>
  </sortState>
  <mergeCells count="1">
    <mergeCell ref="T38:U38"/>
  </mergeCells>
  <phoneticPr fontId="3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beban mengajar</vt:lpstr>
      <vt:lpstr>Jadwal</vt:lpstr>
      <vt:lpstr>orek2an</vt:lpstr>
      <vt:lpstr>Gudang</vt:lpstr>
      <vt:lpstr>Jadwal!Print_Area</vt:lpstr>
    </vt:vector>
  </TitlesOfParts>
  <Company>c1h c1l1k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6124nd n3w</dc:creator>
  <cp:lastModifiedBy>Acer</cp:lastModifiedBy>
  <cp:lastPrinted>2020-01-09T10:05:54Z</cp:lastPrinted>
  <dcterms:created xsi:type="dcterms:W3CDTF">2018-06-28T02:05:35Z</dcterms:created>
  <dcterms:modified xsi:type="dcterms:W3CDTF">2021-02-19T03:52:20Z</dcterms:modified>
</cp:coreProperties>
</file>